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160" firstSheet="2" activeTab="8"/>
  </bookViews>
  <sheets>
    <sheet name="ปก" sheetId="1" r:id="rId1"/>
    <sheet name="ประมาณการรายจ่าย" sheetId="2" r:id="rId2"/>
    <sheet name="จ่ายจริง" sheetId="3" r:id="rId3"/>
    <sheet name="ประมาณการจ่าย-จ่ายจริง" sheetId="4" r:id="rId4"/>
    <sheet name="ประมาณการรับ" sheetId="5" r:id="rId5"/>
    <sheet name="สรุป" sheetId="6" r:id="rId6"/>
    <sheet name="   รับ" sheetId="7" r:id="rId7"/>
    <sheet name="เงินงบประมาณ" sheetId="8" r:id="rId8"/>
    <sheet name="Sheet4" sheetId="9" r:id="rId9"/>
    <sheet name="sheet5" sheetId="10" r:id="rId10"/>
    <sheet name="Sheet8" sheetId="11" r:id="rId11"/>
    <sheet name="Sheet2" sheetId="12" r:id="rId12"/>
    <sheet name="sheet7-1" sheetId="13" r:id="rId13"/>
    <sheet name="Sheet1" sheetId="14" r:id="rId14"/>
    <sheet name="sheet1.1" sheetId="15" r:id="rId15"/>
    <sheet name="Sheet6" sheetId="16" r:id="rId16"/>
    <sheet name="รับจริง" sheetId="17" r:id="rId17"/>
    <sheet name="ประมาณการ-จ่ายจริง" sheetId="18" r:id="rId18"/>
  </sheets>
  <definedNames>
    <definedName name="_xlnm.Print_Titles" localSheetId="9">'sheet5'!$4:$4</definedName>
    <definedName name="_xlnm.Print_Titles" localSheetId="2">'จ่ายจริง'!$4:$4</definedName>
    <definedName name="_xlnm.Print_Titles" localSheetId="4">'ประมาณการรับ'!$4:$4</definedName>
    <definedName name="_xlnm.Print_Titles" localSheetId="1">'ประมาณการรายจ่าย'!$4:$4</definedName>
  </definedNames>
  <calcPr fullCalcOnLoad="1"/>
</workbook>
</file>

<file path=xl/sharedStrings.xml><?xml version="1.0" encoding="utf-8"?>
<sst xmlns="http://schemas.openxmlformats.org/spreadsheetml/2006/main" count="1103" uniqueCount="338">
  <si>
    <t>ธรณี</t>
  </si>
  <si>
    <t>ชีวภาพ</t>
  </si>
  <si>
    <t>อาหาร</t>
  </si>
  <si>
    <t>2. เงินผลประโยชน์</t>
  </si>
  <si>
    <t>รวมทั้งสิ้น</t>
  </si>
  <si>
    <t>รายการ</t>
  </si>
  <si>
    <t xml:space="preserve"> </t>
  </si>
  <si>
    <t>หน่วยงาน</t>
  </si>
  <si>
    <t xml:space="preserve">งบประมาณ </t>
  </si>
  <si>
    <t>คิดเป็นร้อยละ</t>
  </si>
  <si>
    <t>คงเหลือ</t>
  </si>
  <si>
    <t>งานจัดการศึกษา</t>
  </si>
  <si>
    <t>ภาควิชาเทคโนโลยีชีวภาพ</t>
  </si>
  <si>
    <t>ภาควิชาเทคโนโลยีอาหาร</t>
  </si>
  <si>
    <t>ภาควิชาเทคโนโลยีธรณี</t>
  </si>
  <si>
    <t>โครงการจัดตั้งภาคฯการผลิต</t>
  </si>
  <si>
    <t>สำนักงานคณบดี</t>
  </si>
  <si>
    <t>งานบริหารทั่วไป</t>
  </si>
  <si>
    <t>รวม</t>
  </si>
  <si>
    <t>รายละเอียดการใช้จ่ายเงินงบประมาณแผ่นดิน</t>
  </si>
  <si>
    <t>การผลิต</t>
  </si>
  <si>
    <t xml:space="preserve">งานจัดการฯ </t>
  </si>
  <si>
    <t>งานสนับสนุน</t>
  </si>
  <si>
    <t>1. ค่าใช้สอย</t>
  </si>
  <si>
    <t>2. ค่าตอบแทน</t>
  </si>
  <si>
    <t>3. ค่าวัสดุ</t>
  </si>
  <si>
    <t>เงินคงเหลือ</t>
  </si>
  <si>
    <t xml:space="preserve">เป้าหมายการเบิกจ่าย </t>
  </si>
  <si>
    <t>เบิกจ่ายจริง</t>
  </si>
  <si>
    <t>หมายเหตุ</t>
  </si>
  <si>
    <t>เป้าหมายการเบิกจ่ายเงินงบประมาณ (ปริมาณสะสม)</t>
  </si>
  <si>
    <t>ประมาณการรายรับ</t>
  </si>
  <si>
    <t>รายรับจริง</t>
  </si>
  <si>
    <t>คณะเทคโนโลยี มหาวิทยาลัยขอนแก่น</t>
  </si>
  <si>
    <t>สำนักงาน</t>
  </si>
  <si>
    <t>ไตรมาสที่ 1 ตุลาคม-ธันวาคม 2552)</t>
  </si>
  <si>
    <t>คณะเทคโนโลยี</t>
  </si>
  <si>
    <t>มหาวิทยาลัยขอนแก่น</t>
  </si>
  <si>
    <t>งบประมาณเงินรายได้</t>
  </si>
  <si>
    <t xml:space="preserve">เป้าหมายการเบิกจ่ายเงินงบประมาณ  </t>
  </si>
  <si>
    <t>ไตรมาสที่ 1 งบลงทุน ร้อยละ 10  ภาพรวม ร้อยละ 20</t>
  </si>
  <si>
    <t>ไตรมาสที่ 2 งบลงทุน ร้อยละ 35  ภาพรวม ร้อยละ 44</t>
  </si>
  <si>
    <t>ไตรมาสที่ 3 งบลงทุน ร้อยละ 61  ภาพรวม ร้อยละ 68</t>
  </si>
  <si>
    <t>ไตรมาสที่ 4 งบลงทุน ร้อยละ 72  ภาพรวม ร้อยละ 93</t>
  </si>
  <si>
    <t>โครงการฯ การผลิต</t>
  </si>
  <si>
    <t>งบประมาณเงินแผ่นดิน</t>
  </si>
  <si>
    <t>ประมาณการ</t>
  </si>
  <si>
    <t>1. งบบุคลากร</t>
  </si>
  <si>
    <t>รายงานการใช้จ่ายเงินงบประมาณแผ่นดิน ปี 2555</t>
  </si>
  <si>
    <t>ไตรมาสที่ 2 (มกราคม-มีนาคม 2555)</t>
  </si>
  <si>
    <t>ไตรมาสที่ 2 งบลงทุน ร้อยละ 35  ภาพรวม ร้อยละ 42</t>
  </si>
  <si>
    <t>ไตรมาสที่ 3 งบลงทุน ร้อยละ 61  ภาพรวม ร้อยละ 67</t>
  </si>
  <si>
    <t xml:space="preserve"> - ธรณีมีรายรับเพิ่มเติมจากการขอใช้งบกลางปี 145,000 บาท เพื่อซื้อครุภัณฑ์</t>
  </si>
  <si>
    <t>ไตรมาสที่ 3 (ตุลาคม 2554-มิถุนายน 2555)</t>
  </si>
  <si>
    <t>ประจำปีงบประมาณ 2556</t>
  </si>
  <si>
    <t>รายงานการใช้จ่ายเงินงบประมาณแผ่นดิน ปี 2556</t>
  </si>
  <si>
    <t>สนง.</t>
  </si>
  <si>
    <t>ผลิต</t>
  </si>
  <si>
    <t>หมวดรายรับ</t>
  </si>
  <si>
    <t>ค่าบำรุง</t>
  </si>
  <si>
    <t>ค่าเอกสาร</t>
  </si>
  <si>
    <t>เงินสนับสนุน</t>
  </si>
  <si>
    <t>บริการทางวิชาการ</t>
  </si>
  <si>
    <t>ขนม</t>
  </si>
  <si>
    <t>น้ำดื่ม</t>
  </si>
  <si>
    <t>หนังสือ</t>
  </si>
  <si>
    <t>ค่าวิทยากร</t>
  </si>
  <si>
    <t>ค่าลงทะเบียน</t>
  </si>
  <si>
    <t>ค่าธรรมเนียมสอบ/ค่าสมัคร</t>
  </si>
  <si>
    <t>ค่าธรรมเนียมการศึกษา</t>
  </si>
  <si>
    <t>ค่าธรรมเนียมวิจัยป.เอก</t>
  </si>
  <si>
    <t>เงินรับฝาก</t>
  </si>
  <si>
    <t>ตั้งงบกลางปีเพิ่ม</t>
  </si>
  <si>
    <t>กองทุนวิจัย 2.5%</t>
  </si>
  <si>
    <t>ชุดบริหารโครงการ</t>
  </si>
  <si>
    <t>รายรับอื่น</t>
  </si>
  <si>
    <t>รวมรายรับอื่น</t>
  </si>
  <si>
    <t>รวมเงินผลประโยชน์</t>
  </si>
  <si>
    <t>3. ค่าธรรมเนียมการศึกษา/ค่าสมัครสอบ</t>
  </si>
  <si>
    <t>รวมค่าธรรมเนียมการศึกษา</t>
  </si>
  <si>
    <t>4. ทุน</t>
  </si>
  <si>
    <t>รวมทุน</t>
  </si>
  <si>
    <t>งบประมาณแผ่นดินและงบประมาณเงินรายได้</t>
  </si>
  <si>
    <t>รายงานการใช้จ่ายเงินงบประมาณเงินรายได้ ปี 2557</t>
  </si>
  <si>
    <t>รายรับงบประมาณเงินรายได้ ปี 2557( ตุลาคม-ธันวาคม 2556)</t>
  </si>
  <si>
    <t>รายงานการใช้จ่ายเงินงบประมาณแผ่นดิน ปี 2557</t>
  </si>
  <si>
    <t>สรุปรายงานการใช้จ่ายงบประมาณเงินรายได้</t>
  </si>
  <si>
    <t>คณะเทคโนโลยี  มหาวิทยาลัยขอนแก่น</t>
  </si>
  <si>
    <t>งบบุคลากร</t>
  </si>
  <si>
    <t>งบดำเนินงาน</t>
  </si>
  <si>
    <t>สาธารณูปโภค</t>
  </si>
  <si>
    <t>ครุภัณฑ์</t>
  </si>
  <si>
    <t>อุดหนุนทั่วไป</t>
  </si>
  <si>
    <t>ตอบแทน</t>
  </si>
  <si>
    <t>ใช้สอย</t>
  </si>
  <si>
    <t>วัสดุ</t>
  </si>
  <si>
    <t>โครงการต่าง ๆ</t>
  </si>
  <si>
    <t>โครงการจัดตั้งฯ ภาคการผลิต</t>
  </si>
  <si>
    <t>1. รายรับ</t>
  </si>
  <si>
    <t>ประมาณการรายจ่าย งบประมาณเงินรายได้</t>
  </si>
  <si>
    <t>เงินทุนสำรอง</t>
  </si>
  <si>
    <t>(ไตรมาสที่ 2 มกราคม-มีนาคม 2557)</t>
  </si>
  <si>
    <t>ไตรมาสที่ 3 (เมษายน-มิถุนายน 2557)</t>
  </si>
  <si>
    <t>ไตรมาสที่ 2 (มกราคม-มีนาคม 2557</t>
  </si>
  <si>
    <t>จ่ายจริง</t>
  </si>
  <si>
    <t>2. งบดำเนินการ</t>
  </si>
  <si>
    <t xml:space="preserve"> - ค่าตอบแทน</t>
  </si>
  <si>
    <t xml:space="preserve">  - ค่าใช้สอย</t>
  </si>
  <si>
    <t xml:space="preserve"> - ค่าวัสดุ</t>
  </si>
  <si>
    <t>3. สาธารณูปโภค</t>
  </si>
  <si>
    <t>4. อุดหนุนทั่วไป</t>
  </si>
  <si>
    <t>5. อุดหนุนทั่วไป โครงการต่าง ๆ</t>
  </si>
  <si>
    <t>ไตรมาสที่ 2 (มกราคม-มีนาคม)</t>
  </si>
  <si>
    <t>ไตรมาสที่ 2 (มกราคม-มีนาคม 2557)</t>
  </si>
  <si>
    <t xml:space="preserve">รายรับจริง งบประมาณเงินรายได้ ปี 2557 </t>
  </si>
  <si>
    <t xml:space="preserve"> - รายจ่ายไม่ได้รวมเงิน 15%</t>
  </si>
  <si>
    <t>สาขาวิชาเทคโนโลยีการผลิต</t>
  </si>
  <si>
    <t xml:space="preserve"> - รายรับยังไม่รวมค่าธรรมเนียมการศึกษา ภาค 2/2557 และภาค 3/2556</t>
  </si>
  <si>
    <t>รายงานการใช้จ่ายเงินงบประมาณแผ่นดิน ปี 2558</t>
  </si>
  <si>
    <t>ไตรมาสที่ 2 (มกราคม - มีนาคม 2558)</t>
  </si>
  <si>
    <t>เงินอุดหนุนทั่วไป</t>
  </si>
  <si>
    <t>ไตรมาสที่ 1 (ตุลาคม-ธันวาคม 2557)</t>
  </si>
  <si>
    <t>ภาควิชาเทคโนโลยีการผลิต</t>
  </si>
  <si>
    <t xml:space="preserve"> - ปรับปรุงโครงสร้างพื้นฐาน</t>
  </si>
  <si>
    <t xml:space="preserve"> - PTTEP Technical Forum</t>
  </si>
  <si>
    <t xml:space="preserve"> - สหกิจศึกษา</t>
  </si>
  <si>
    <t xml:space="preserve"> - นิเทศงานนักศึกษา</t>
  </si>
  <si>
    <t xml:space="preserve"> - เสริมสร้างความสัมพันธ์กับศิษย์เก่า</t>
  </si>
  <si>
    <t xml:space="preserve"> โครงการ/กิจกรรม  </t>
  </si>
  <si>
    <t>GF</t>
  </si>
  <si>
    <t>โอนเพิ่ม 20,000</t>
  </si>
  <si>
    <t>อยู่รวมกับพัฒนานศ.</t>
  </si>
  <si>
    <t>โอนจากอุดหนุนทั่วไปเพิ่ม</t>
  </si>
  <si>
    <t>ประเด็นยุทธศาสตร์ที่ 3 สร้างความเป็นเลิศในการบริหารจัดการ</t>
  </si>
  <si>
    <t>ภาคธรณี</t>
  </si>
  <si>
    <t>โอนเพิ่ม 60000</t>
  </si>
  <si>
    <t>โอนเพิ่ม 775000</t>
  </si>
  <si>
    <t>มข.จัดสรรเพิ่ม</t>
  </si>
  <si>
    <t>ประเด็นยุทธศาสตร์ที่ 4 เป็นองค์กรที่เป็นเลิศด้านการผลิตบัณฑิต</t>
  </si>
  <si>
    <t>โอนเพิ่ม 335000</t>
  </si>
  <si>
    <t>ประเด็นยุทธศาสตร์ที่ 5 เป็นองค์กรที่เป็นเลิศด้านการวิจัย</t>
  </si>
  <si>
    <t>ประเด็นยุทธศาสตร์ที่ 6 พัฒนาคณะเทคโนโลยีสู่ความเป็นสากล</t>
  </si>
  <si>
    <t>ประเด็นยุทธศาสตร์ที่ 9 ศูนย์กลางของเศรษฐกิจสร้างสรรค์ของภูมิภาค</t>
  </si>
  <si>
    <t>ประมาณการรับ</t>
  </si>
  <si>
    <t>รายการรายรับ</t>
  </si>
  <si>
    <t>เงินผลประโยชน์</t>
  </si>
  <si>
    <t>ดอกเบี้ยเงินฝากจากเงินทุนสำรองสะสม</t>
  </si>
  <si>
    <t xml:space="preserve">ค่าบำรุง/ค่าเช่าอาคารสถานที่ </t>
  </si>
  <si>
    <t>ค่าจำหน่ายผลิตภัณฑ์ทดลอง</t>
  </si>
  <si>
    <t>ค่าลงทะเบียนฝึกอบรมและสัมมนา</t>
  </si>
  <si>
    <t>ค่าจำหน่ายหนังสือ-ตำรา</t>
  </si>
  <si>
    <t>ค่าเอกสารประกวดราคาครุภัณฑ์</t>
  </si>
  <si>
    <t>ค่าบริการให้คำปรึกษาทางวิชาการ</t>
  </si>
  <si>
    <t>ค่าถ่ายเอกสาร</t>
  </si>
  <si>
    <t>ค่าตอบแทนวิทยากร/อื่น ๆ</t>
  </si>
  <si>
    <t>ค่าธารรมเนียมการศึกษาระดับปริญญาตรี</t>
  </si>
  <si>
    <t>ค่าหน่วยกิตภาคฤดูร้อน</t>
  </si>
  <si>
    <t>ค่าธรรมเนียมการศึกษา ป.โท-เอก</t>
  </si>
  <si>
    <t>ค่าธรรมเนียมวิจัยปริญญาเอก</t>
  </si>
  <si>
    <t>ค่าสมัครสอบ/ค่าธรรมเนียมสอบ/ใบรับรอง</t>
  </si>
  <si>
    <t>รวมเงินค่าธรรมเนียมการศึกษา</t>
  </si>
  <si>
    <t>เงินทุนการศึกษา/ทุนทรูมูฟ</t>
  </si>
  <si>
    <t>รวมเงินทุนการศึกษา/เงินบริจาค</t>
  </si>
  <si>
    <t>รวมจ่าย</t>
  </si>
  <si>
    <t>5. อุดหนุนทั่วไป ตามประเด็นยุทธศาสตร์</t>
  </si>
  <si>
    <t xml:space="preserve">  รายงานการใช้เงิน ตามแผนยุทธศาสตร์การบริหารคณะเทคโนโลยี </t>
  </si>
  <si>
    <t>ไตรมาสที่ 1 (ตุลาคม-ธันวาคม  2559)</t>
  </si>
  <si>
    <t>ประจำปีงบประมาณ 2560</t>
  </si>
  <si>
    <t>แผนการใช้จ่าย งบประมาณเงินรายได้ ประจำปีงบประมาณ 2560</t>
  </si>
  <si>
    <t>1</t>
  </si>
  <si>
    <t xml:space="preserve"> - เงินอุดหนุน - ค่าจ้างพนักงาน</t>
  </si>
  <si>
    <t>เดือน</t>
  </si>
  <si>
    <t>จำนวน</t>
  </si>
  <si>
    <t>รวมทั้งปี</t>
  </si>
  <si>
    <t xml:space="preserve"> - เงินอุดหนุน - ค่าจ้างชั่วคราว</t>
  </si>
  <si>
    <t>ค่าจ้าง 8 คน</t>
  </si>
  <si>
    <t xml:space="preserve"> - เงินอุดหนุน - จ้างผู้เกษียณ</t>
  </si>
  <si>
    <t xml:space="preserve"> - เงินสมทบกองทุนประกันสังคม (5%)</t>
  </si>
  <si>
    <t xml:space="preserve"> - เงินสมทบกองทุนสำรองเลี้ยงชีพ (3%)</t>
  </si>
  <si>
    <t>ค่าจ้างทำความสะอาด</t>
  </si>
  <si>
    <t>รวมเงินอุดหนุนค่าใช้จ่ายบุคลากร</t>
  </si>
  <si>
    <t>2</t>
  </si>
  <si>
    <t xml:space="preserve"> - ค่าตอบแทน </t>
  </si>
  <si>
    <t xml:space="preserve"> - ค่าใช้สอย</t>
  </si>
  <si>
    <t xml:space="preserve"> - ค่าสาธารณูปโภค</t>
  </si>
  <si>
    <t>แบ่งตามสัดส่วน</t>
  </si>
  <si>
    <t>คณะ 55%</t>
  </si>
  <si>
    <t>รวมงบดำเนินงาน</t>
  </si>
  <si>
    <t>ภาควิชา 30%</t>
  </si>
  <si>
    <t>3</t>
  </si>
  <si>
    <t>ผลิต 5</t>
  </si>
  <si>
    <t>4</t>
  </si>
  <si>
    <t>เงินอุดหนุนทั่วไปตามประเด็นยุทธศาสตร์ (1-9)</t>
  </si>
  <si>
    <t>ศูนย์ บาดาล 5</t>
  </si>
  <si>
    <t>ประเด็นยุทธศาสตร์ที่ 1 พัฒนาสู่การเป็นคณะที่มีสุขภาวะที่ดี</t>
  </si>
  <si>
    <t>โครงการปรับปรุงโครงสร้างพื้นฐานและปรับปรุงภูมิทัศน์ คณะเทคโนโลยี</t>
  </si>
  <si>
    <t xml:space="preserve"> - ปรับปรุงห้องพักอาจารย์อาคาร TE 01</t>
  </si>
  <si>
    <t xml:space="preserve"> - ปรับปรุงห้องจัดแสดงพิพิธภัณฑ์ธรณีวิทยา</t>
  </si>
  <si>
    <t xml:space="preserve"> - โครงการปรับปรุงพัฒนาสวนหิน</t>
  </si>
  <si>
    <t xml:space="preserve"> - ปรับปรุงระบบบำบัดน้ำเสีย อาคาร TE 06</t>
  </si>
  <si>
    <t xml:space="preserve"> - ต่อเติมอาคารเก็บวัสดุ   </t>
  </si>
  <si>
    <t xml:space="preserve"> - ปรับปรุงภูมิทัศน์ อาคาร TE 04 </t>
  </si>
  <si>
    <t xml:space="preserve"> - ปรับปรุงห้องเตรียมอาหาร อาคาร TE 01</t>
  </si>
  <si>
    <t>โครงการห้องปฏิบัติการปลอดภัย การจัดการบริหารระบบสารเคมีของเสียและวัตถุอันตราย</t>
  </si>
  <si>
    <t>โครงการอนุรักษ์และประหยัดพลังงาน</t>
  </si>
  <si>
    <t>โครงการตรวจสอบระบบไฟฟ้า ประปา อาคาร TE 01-06 (ต่อเนื่อง)</t>
  </si>
  <si>
    <t>5</t>
  </si>
  <si>
    <t>โครงการอบรมให้ความรู้แก่นักศึกษาเพื่อสร้างจิตสำนึกในด้านวิจัยจราจร (ต่อเนื่อง)</t>
  </si>
  <si>
    <t>6</t>
  </si>
  <si>
    <t>โครงการอบรมอัคคีภัย</t>
  </si>
  <si>
    <t>ประเด็นยุทธศาสตร์ที่ 2 เป็นแหล่งเรียนรู้ตลอดชีวิตของสังคม</t>
  </si>
  <si>
    <t>โครงการพัฒนาระบบสารสนเทศเพื่อการบริหารจัดการ (ต่อเนื่อง)</t>
  </si>
  <si>
    <t>โครงการพัฒนาและปรับปรุงระบบ ICT (ต่อเนื่อง)</t>
  </si>
  <si>
    <t>โครงการจัดซื้อครุภัณฑ์ ICT เพื่อการเรียนการสอนที่มีประสิทธิภาพ</t>
  </si>
  <si>
    <t>โครงการสร้างหินแกะสลัก Geologic Time Scale และตราสัญญลักษณ์ไตรภาคี</t>
  </si>
  <si>
    <t>โครงการซ่อมบำรุงดูแลพิพิธภัณฑ์กลางแจ้ง Mesozoic Park</t>
  </si>
  <si>
    <t>โครงการปรับปรุงโครงสร้างการบริหารงานคณะเทคโนโลยี</t>
  </si>
  <si>
    <t>โครงการปรับปรุงระบบและกลไกการมีส่วนร่วมในการปฏิบัติงานของนักศึกษาและศิษย์เก่าและผู้มีส่วนได้เสีย</t>
  </si>
  <si>
    <t xml:space="preserve">โครงการพัฒนาศักยภาพบุคลากรคณะเทคโนโลยี
</t>
  </si>
  <si>
    <t xml:space="preserve"> - กิจกรรมส่งเสริมและสนับสนุนการเข้าร่วมฝึกอบรม การนำเสนอผลงานทางวิชาการและการขอตำแหน่งทางวิชาการ</t>
  </si>
  <si>
    <t xml:space="preserve"> - กิจกรรมแลกเปลี่ยนเรียนรู้เพื่อพัฒนาบุคลากรคณะเทคโนโลยี</t>
  </si>
  <si>
    <t xml:space="preserve"> - แลกเปลี่ยนเรียนรู้ในสาขาวิชา</t>
  </si>
  <si>
    <t xml:space="preserve"> - วิเคราะห์จุดอ่อน จุดแข็ง โอกาสและอุปสรรคในการดำเนินงานของสาขาวิชาเทคโนโลยีการผลิต</t>
  </si>
  <si>
    <t>โครงการพัฒนาระบบสารสนเทศด้านการประกันคุณภาพ</t>
  </si>
  <si>
    <t xml:space="preserve"> - จัดทำระบบฐานข้อมูลเพื่อตอบตัวชี้วัดในระบบประกันคุณภาพและการจัดทำรายงานการประเมินตนเอง</t>
  </si>
  <si>
    <t>โครงการกำกับติดตามการประกันคุณภาพระดับหลักสูตร</t>
  </si>
  <si>
    <t>โครงการรับปริญญาและคืนสู่เหย้า</t>
  </si>
  <si>
    <t>7</t>
  </si>
  <si>
    <t>โครงการประชุมวิชาการนานาชาติกับสมาคมวิชาชีพที่เกี่ยวข้อง</t>
  </si>
  <si>
    <t>8</t>
  </si>
  <si>
    <t>โครงการปฐมนิเทศ/นัดพบผู้ปกครอง</t>
  </si>
  <si>
    <t>9</t>
  </si>
  <si>
    <t>โครงการสร้างความผูกพันและความผาสุกในที่ทำงาน
 - กิจกรรมส่งเสริมความผูกพันในสาขาวิชาเทคโนโลยีการผลิต</t>
  </si>
  <si>
    <t>โครงการปรับปรุงหลักสูตรการเรียนการสอนให้เป็นไปตามเกณฑ์มาตรฐานและการเปลี่ยนแปลงของสังคม</t>
  </si>
  <si>
    <t>โครงการส่งเสริมทักษะด้านภาษาอังกฤษและการใช้สื่อการเรียนการสอนเป็นภาษาอังกฤษ</t>
  </si>
  <si>
    <t>โครงการจัดซื้อครุภัณฑ์เพื่อสนับสนุนการเรียนการสอนและการวิจัย</t>
  </si>
  <si>
    <t xml:space="preserve"> - กล้องจุลทรรศน์แสงระนาบ จำนวน 2 ชุด</t>
  </si>
  <si>
    <r>
      <t xml:space="preserve"> - เครื่องคอมพิวเตอร์ จำนวน 14 ชุด ๆ ละ 25,000 บาท</t>
    </r>
    <r>
      <rPr>
        <sz val="14"/>
        <color indexed="60"/>
        <rFont val="TH SarabunPSK"/>
        <family val="2"/>
      </rPr>
      <t xml:space="preserve"> (เหลือ 12 ชุด ชีวภาพยกเลิกไม่ซื้อ)</t>
    </r>
  </si>
  <si>
    <t>การผลิต 10  อาหาร 2</t>
  </si>
  <si>
    <r>
      <t xml:space="preserve"> - เครื่องคอมพิวเตอร์ จำนวน 5 ชุด ๆ ละ 20,000 บาท</t>
    </r>
    <r>
      <rPr>
        <sz val="14"/>
        <color indexed="60"/>
        <rFont val="TH SarabunPSK"/>
        <family val="2"/>
      </rPr>
      <t xml:space="preserve"> </t>
    </r>
  </si>
  <si>
    <t xml:space="preserve"> - เครื่องปรับอากาศแบบแยกส่วน ชนิดติดผนัง ขนาดไม่ต่ำกว่า  9,000 บีทียู พร้อมติดตั้ง จำนวน 1 ชุด</t>
  </si>
  <si>
    <t xml:space="preserve"> - เครื่องปรับอากาศแบบแยกส่วน ชนิดติดผนังขนาดไม่ต่ำกว่า 36000 บีทียูพร้อมติดตั้ง จำนวน 1 ชุด</t>
  </si>
  <si>
    <t xml:space="preserve"> - เครื่องฉายภาพโปรเจคเตอร์ จำนวน 2 ตัว ๆ ละ 20,000 บาท</t>
  </si>
  <si>
    <t xml:space="preserve"> - ปรับปรุงเครื่องกีดขวางชนิดแขนกั้น</t>
  </si>
  <si>
    <t>ค่าใช้สอย</t>
  </si>
  <si>
    <t xml:space="preserve"> - ระบบกล้องวงจรปิดพร้อมติดตั้ง จำนวน 1 ชุด</t>
  </si>
  <si>
    <t>โครงการสอบวิทยานิพนธ์นักศึกษา</t>
  </si>
  <si>
    <t>โครงการค่าธรรมเนียมวิจัยปริญญาเอก (คืนเงิน)</t>
  </si>
  <si>
    <t>โครงการสร้างเครือข่ายความร่วมมือกับสถานศึกษาหรือสถานประกอบการเพื่อให้เป็นแหล่งเรียนรู้ของนักศึกษา</t>
  </si>
  <si>
    <t>โครงการประชาสัมพันธ์คณะเทคโนโลยี</t>
  </si>
  <si>
    <t xml:space="preserve">โครงการสนับสนุนและส่งเสริมกิจกรรมด้านการพัฒนานักศึกษา
  </t>
  </si>
  <si>
    <t>โครงการส่งเสริมและสนับสนุนการพัฒนาทักษะการเรียนรู้ในศตวรรษที่ 21 ของนักศึกษา</t>
  </si>
  <si>
    <t xml:space="preserve">โครงการสนับสนุนนักศึกษาเข้าร่วมงานวิชาการ </t>
  </si>
  <si>
    <t xml:space="preserve"> - กิจกรรมการออกภาคสนามของนักศึกษา</t>
  </si>
  <si>
    <t xml:space="preserve"> - กิจกรรมวันวิทยาศาสตร์</t>
  </si>
  <si>
    <t xml:space="preserve"> - ศึกษาดูงานประจำปีของนักศึกษา</t>
  </si>
  <si>
    <t xml:space="preserve"> - อบรมเพิ่มทักษะการใช้คอมพิวเตอร์</t>
  </si>
  <si>
    <t xml:space="preserve"> - เสริมทักษะทางด้านคณิตศาสตร์ฯ </t>
  </si>
  <si>
    <t>โครงการส่งเสิรมการสร้างเครือข่ายความร่วมมือทางการวิจัยกับหน่วยงานทั้งภายในและต่างประเทศ</t>
  </si>
  <si>
    <t>โครงการประชุมสัมมนาวิชาการระดับนานาชาติ</t>
  </si>
  <si>
    <t>โครงการส่งเสริมและสนับสนุนการพัฒนาศัยภาพด้านการวิจัยให้กับนักวิจัย</t>
  </si>
  <si>
    <t>6. โครงการส่งเสริมและสนับสนุนให้บุคลากรทำวิจัยสถาบัน</t>
  </si>
  <si>
    <t>โครงการอบรมการเขียนบทความวิชาการเพื่อตีพิมพ์ในวารสารวิชาการระดับชาติและระดับนานาชาติ</t>
  </si>
  <si>
    <t>โครงการซ่อมแซมครุภัณฑ์ที่สนับสนุนงานวิจัยและบริการวิชาการ</t>
  </si>
  <si>
    <t>โครงการจัดซื้อครุภัณฑ์ที่สนับสนุนการวิจัย</t>
  </si>
  <si>
    <t xml:space="preserve"> - ตู้บ่มเพาะเชื้อควบคุมอุณหภูมิต่ำพร้อมอุปกรณ์ประกอบ จำนวน 1 ชุด</t>
  </si>
  <si>
    <t xml:space="preserve"> - เครื่องปั่นผสมตัวอย่างพร้อมอุปกรณ์ประกอบ จำนวน 1 ชุด</t>
  </si>
  <si>
    <t xml:space="preserve"> - เครื่องมือวัดค่าวอเตอร์แอคติวิตี พร้อมอุปกรณ์ประกอบ จำนวน 1 ชุด</t>
  </si>
  <si>
    <t xml:space="preserve"> - ตู้อบลมร้อน (Tray dryer) พร้อมอุปกรณ์ประกอบ จำนวน 1 ชุด</t>
  </si>
  <si>
    <t>โครงการพัฒนาศักยภาพด้านภาษาต่างประเทศให้กับบุคลากรและนักศึกษา</t>
  </si>
  <si>
    <t>โครงการสหกิจศึกษาอาเซียน</t>
  </si>
  <si>
    <t>โครงการพัฒนาหลักสูตรนานาชาติ</t>
  </si>
  <si>
    <t>โครงการทุนนักศึกษาระดับปริญญาตรีและบัณฑิตศึกษา</t>
  </si>
  <si>
    <t>โครงการส่งเสริมกิจกรรมนักศึกษาด้านวิชาการ</t>
  </si>
  <si>
    <t>โครงการส่งเสริมกิจกรรมพัฒนาบุคลากร</t>
  </si>
  <si>
    <t>ประเด็นยุทธศาสตร์ที่ 7  การทำนุบำรุงศิลปวัฒนธรรม</t>
  </si>
  <si>
    <t>โครงการสืบสานประเพณี วัฒนธรรมอันดี คณะเทคโนโลยี</t>
  </si>
  <si>
    <t xml:space="preserve">  ประเด็นยุทธศาสตร์ที่ 8 เป็นองค์กรที่มีความห่วงใยต่อสังคม </t>
  </si>
  <si>
    <t>โครงการบริการวิชาการแก่ชุมชน</t>
  </si>
  <si>
    <t>โครงการปรับปรุงระบบและกลไกการให้บริการวิชาการ</t>
  </si>
  <si>
    <t>โครงการส่งเสริมการเรียนการสอนโดยบูรณาการกับการบริการวิชาการ</t>
  </si>
  <si>
    <t>โครงการส่งเสริมการสร้างรายได้จากการให้บริการ</t>
  </si>
  <si>
    <t>เงินกองทุนพัฒนาบุคลากร</t>
  </si>
  <si>
    <t xml:space="preserve"> - เงินกองทุนพัฒนาบุคลากรจาก มข.</t>
  </si>
  <si>
    <t xml:space="preserve"> - เงินสมทบเข้ากองทุนพัฒนาบุคลากรและการวิจัยระดับคณะ 1%</t>
  </si>
  <si>
    <t xml:space="preserve"> - เงินพัฒนาบุคลากร</t>
  </si>
  <si>
    <t>สายวิชาการ 10000 สายสนับสนุน 5000 บาท/คน</t>
  </si>
  <si>
    <t>เงินสมทบเข้ากองทุนวิจัยระดับคณะ 5%</t>
  </si>
  <si>
    <t>เงินกองทุนรวม-สาธารณูปโภค-เงินทุนสำรอง 15%</t>
  </si>
  <si>
    <t>รวมเงินสมทบเข้ากองทุน (5-7)</t>
  </si>
  <si>
    <t>หักค่าเสื่อมราคา 7% ของรายรับ</t>
  </si>
  <si>
    <t>รายรับเงินผลประโยชน์+ค่าธรรมเนียมการศึกษา</t>
  </si>
  <si>
    <t>รวมรายจ่ายทั้งสิ้น (1-7)</t>
  </si>
  <si>
    <t>หมายเหตุ  การผลิต ปรับลดงบประมาณ เมื่อ 10/1/2560</t>
  </si>
  <si>
    <t>การผลิต ตัดออก 30000 ไปใช้งบแผ่นดิน</t>
  </si>
  <si>
    <t>การผลิต ตัดออก 65000 ไปใช้งบแผ่นดิน</t>
  </si>
  <si>
    <t xml:space="preserve"> - โต๊ะคอมพิวเตอร์ 30 ตัว ๆ ละ 1,450 บาท</t>
  </si>
  <si>
    <t xml:space="preserve"> - เก้าอี้สำนักงานบุหนัง จำนวน 30 ตัว ๆละ 1,200 บาท</t>
  </si>
  <si>
    <t xml:space="preserve"> - โต๊ะสำหรับห้องเรียน จำนวน 45 ตัว ๆ ละ 1,850 บาท</t>
  </si>
  <si>
    <t>โครงการบูรณาการด้านการทำนุบำรุงศิลปวัฒนธรรม</t>
  </si>
  <si>
    <t>โครงการส่งเสริมการทำนุบำรุงศิลปวัฒนธรรมไทยและสร้างวัฒนธรรมองค์กรที่ดี</t>
  </si>
  <si>
    <t>ลำดับที่</t>
  </si>
  <si>
    <t>ไตรมาสที่ 1 (ตุลาคม-ธันวาคม 2559)</t>
  </si>
  <si>
    <t>สรุปรายงานการใช้จ่ายงบประมาณเงินรายได้ ประจำปีงบประมาณ 2560</t>
  </si>
  <si>
    <t>รายรับจริง งบประมาณเงินรายได้ ประจำปีงบประมาณ  2560</t>
  </si>
  <si>
    <t>ประมาณการรายรับงบประมาณเงินรายได้ ประจำปีงบประมาณ 2560</t>
  </si>
  <si>
    <t>เงินทุนการศึกษา/เงินบริจาค/เงินอุดหนุน</t>
  </si>
  <si>
    <t>4. ได้รับจากหน่วยงานของรัฐ</t>
  </si>
  <si>
    <t>4.1 เงินอุดหนุนการวิจัย</t>
  </si>
  <si>
    <t xml:space="preserve">     เงินกองทุน 2.5%</t>
  </si>
  <si>
    <t xml:space="preserve">     เงินรายได้ของคณะ 5% สมทบกองทุนวิจัย</t>
  </si>
  <si>
    <t>4.2 กองทุนพัฒนาบุคลากร</t>
  </si>
  <si>
    <t xml:space="preserve">     - กองทุนพัฒนาบุคลากรและการวิจัยระดับคณะ 1%</t>
  </si>
  <si>
    <t xml:space="preserve">     - เงินสมทบเข้ากองทุนพัฒนาบุคลากร  1%</t>
  </si>
  <si>
    <t>รวมเงินได้รับจากหน่วยงานของรัฐ</t>
  </si>
  <si>
    <t>หักเข้าเงินทุน 15%</t>
  </si>
  <si>
    <t>ปรับเป็นตัวกลม</t>
  </si>
  <si>
    <t xml:space="preserve"> รายรับจริง งบประมาณเงินรายได้ ประจำปีงบประมาณ 2560</t>
  </si>
  <si>
    <t>รายงานการใช้จ่ายเงินงบประมาณแผ่นดิน ปีงบประมาณ 2560</t>
  </si>
  <si>
    <t xml:space="preserve">ไตรมาสที่ 1 (ตุลาคม-ธันวาคม  2559) </t>
  </si>
  <si>
    <t>รายละเอียดการใช้จ่ายเงินงบประมาณแผ่นดิน ปีงบประมาณ 2560</t>
  </si>
  <si>
    <t xml:space="preserve">  รายงานการใช้เงิน ตามแผนยุทธศาสตร์การบริหารคณะเทคโนโลยี พ.ศ 2560</t>
  </si>
  <si>
    <t>รายจ่ายจริง งบประมาณเงินรายได้ ประจำปีงบประมาณ 2560 ไตรมาสที่ 1 (ตุลาคม-ธันวาคม  2559)</t>
  </si>
  <si>
    <t>โครงการส่งเสริมและสนับสนุนให้บุคลากรทำวิจัยสถาบัน</t>
  </si>
  <si>
    <t>เงินค่าจ้างพนักงาน หักไปไว้ค่าเสื่อม 7%</t>
  </si>
  <si>
    <t>ตัดเป็นค่าเสื่อมราคา</t>
  </si>
  <si>
    <t xml:space="preserve">  - กองทุนพัฒนาบุคลากรและการวิจัยระดับคณะ 1%</t>
  </si>
  <si>
    <t xml:space="preserve">  - เงินสมทบเข้ากองทุนพัฒนาบุคลากร  1%</t>
  </si>
  <si>
    <t>ค่าเช่าเครื่องมือห้องปฏิบัติการ</t>
  </si>
  <si>
    <t xml:space="preserve">เงินสนับสนุนทุนการศึกษา </t>
  </si>
  <si>
    <t>เงินกองทุนศิษย์เก่า</t>
  </si>
  <si>
    <t>5. เงินรับฝาก</t>
  </si>
  <si>
    <t xml:space="preserve">   ค่าคีย์การ์ด</t>
  </si>
  <si>
    <t xml:space="preserve">   เงินค้ำประกันซอง ค้ำประกันสัญญา</t>
  </si>
  <si>
    <t>รวมเงินรับฝาก</t>
  </si>
  <si>
    <t>เงินที่สำนักงานคณบดีได้รับจัดสรร</t>
  </si>
  <si>
    <t xml:space="preserve"> - งานจัดการศึกษา คือเงินที่จัดสรร 10%  จากงานจัดการฯ</t>
  </si>
  <si>
    <t xml:space="preserve"> - งานสนับสนุน คือเงินที่ได้รับจัดสรรงบประมาณในการบริหารจัดการ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</si>
</sst>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;[Red]0.00"/>
    <numFmt numFmtId="212" formatCode="#,##0.00_ ;\-#,##0.00\ "/>
    <numFmt numFmtId="213" formatCode="_(* #,##0_);_(* \(#,##0\);_(* &quot;-&quot;??_);_(@_)"/>
    <numFmt numFmtId="214" formatCode="_-* #,##0.0000_-;\-* #,##0.0000_-;_-* &quot;-&quot;??_-;_-@_-"/>
    <numFmt numFmtId="215" formatCode="_(* #,##0.0_);_(* \(#,##0.0\);_(* &quot;-&quot;??_);_(@_)"/>
  </numFmts>
  <fonts count="89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16"/>
      <color indexed="10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4"/>
      <color indexed="8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sz val="14"/>
      <color indexed="9"/>
      <name val="TH SarabunPSK"/>
      <family val="2"/>
    </font>
    <font>
      <sz val="12"/>
      <color indexed="8"/>
      <name val="TH SarabunPSK"/>
      <family val="2"/>
    </font>
    <font>
      <b/>
      <sz val="20"/>
      <name val="TH SarabunPSK"/>
      <family val="2"/>
    </font>
    <font>
      <b/>
      <sz val="14"/>
      <color indexed="9"/>
      <name val="TH SarabunPSK"/>
      <family val="2"/>
    </font>
    <font>
      <sz val="13"/>
      <color indexed="9"/>
      <name val="TH SarabunPSK"/>
      <family val="2"/>
    </font>
    <font>
      <b/>
      <sz val="18"/>
      <color indexed="9"/>
      <name val="TH SarabunPSK"/>
      <family val="2"/>
    </font>
    <font>
      <b/>
      <sz val="16"/>
      <color indexed="9"/>
      <name val="TH SarabunPSK"/>
      <family val="2"/>
    </font>
    <font>
      <b/>
      <sz val="20"/>
      <color indexed="9"/>
      <name val="TH SarabunPSK"/>
      <family val="2"/>
    </font>
    <font>
      <sz val="10"/>
      <color indexed="9"/>
      <name val="Arial"/>
      <family val="2"/>
    </font>
    <font>
      <sz val="14"/>
      <name val="Cordia New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60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  <font>
      <sz val="13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29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3" fillId="0" borderId="0" xfId="42" applyFont="1" applyAlignment="1">
      <alignment/>
    </xf>
    <xf numFmtId="43" fontId="1" fillId="0" borderId="0" xfId="42" applyNumberFormat="1" applyFont="1" applyAlignment="1">
      <alignment/>
    </xf>
    <xf numFmtId="0" fontId="8" fillId="0" borderId="0" xfId="0" applyFont="1" applyAlignment="1">
      <alignment/>
    </xf>
    <xf numFmtId="43" fontId="9" fillId="0" borderId="10" xfId="42" applyFont="1" applyBorder="1" applyAlignment="1">
      <alignment/>
    </xf>
    <xf numFmtId="0" fontId="9" fillId="0" borderId="11" xfId="66" applyFont="1" applyBorder="1">
      <alignment/>
      <protection/>
    </xf>
    <xf numFmtId="43" fontId="9" fillId="0" borderId="11" xfId="42" applyFont="1" applyBorder="1" applyAlignment="1">
      <alignment/>
    </xf>
    <xf numFmtId="0" fontId="9" fillId="0" borderId="12" xfId="66" applyFont="1" applyBorder="1">
      <alignment/>
      <protection/>
    </xf>
    <xf numFmtId="43" fontId="9" fillId="0" borderId="12" xfId="42" applyFont="1" applyBorder="1" applyAlignment="1">
      <alignment/>
    </xf>
    <xf numFmtId="0" fontId="9" fillId="0" borderId="13" xfId="66" applyFont="1" applyBorder="1" applyAlignment="1">
      <alignment horizontal="center"/>
      <protection/>
    </xf>
    <xf numFmtId="43" fontId="9" fillId="0" borderId="13" xfId="42" applyFont="1" applyBorder="1" applyAlignment="1">
      <alignment/>
    </xf>
    <xf numFmtId="0" fontId="9" fillId="0" borderId="14" xfId="66" applyFont="1" applyBorder="1">
      <alignment/>
      <protection/>
    </xf>
    <xf numFmtId="43" fontId="9" fillId="0" borderId="14" xfId="42" applyFont="1" applyBorder="1" applyAlignment="1">
      <alignment/>
    </xf>
    <xf numFmtId="0" fontId="9" fillId="0" borderId="13" xfId="66" applyFont="1" applyBorder="1">
      <alignment/>
      <protection/>
    </xf>
    <xf numFmtId="0" fontId="9" fillId="0" borderId="14" xfId="66" applyFont="1" applyBorder="1" applyAlignment="1">
      <alignment horizontal="center"/>
      <protection/>
    </xf>
    <xf numFmtId="0" fontId="9" fillId="0" borderId="14" xfId="66" applyFont="1" applyBorder="1" applyAlignment="1">
      <alignment horizontal="left"/>
      <protection/>
    </xf>
    <xf numFmtId="0" fontId="9" fillId="0" borderId="15" xfId="66" applyFont="1" applyBorder="1" applyAlignment="1">
      <alignment horizontal="left"/>
      <protection/>
    </xf>
    <xf numFmtId="0" fontId="9" fillId="0" borderId="16" xfId="66" applyFont="1" applyBorder="1" applyAlignment="1">
      <alignment horizontal="left"/>
      <protection/>
    </xf>
    <xf numFmtId="43" fontId="9" fillId="0" borderId="13" xfId="42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3" fontId="8" fillId="0" borderId="0" xfId="0" applyNumberFormat="1" applyFont="1" applyAlignment="1">
      <alignment/>
    </xf>
    <xf numFmtId="43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9" fillId="33" borderId="0" xfId="0" applyFont="1" applyFill="1" applyAlignment="1">
      <alignment/>
    </xf>
    <xf numFmtId="0" fontId="13" fillId="0" borderId="0" xfId="0" applyFont="1" applyAlignment="1">
      <alignment/>
    </xf>
    <xf numFmtId="43" fontId="8" fillId="0" borderId="0" xfId="42" applyFont="1" applyAlignment="1">
      <alignment/>
    </xf>
    <xf numFmtId="43" fontId="8" fillId="0" borderId="10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2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4" xfId="42" applyFont="1" applyBorder="1" applyAlignment="1">
      <alignment/>
    </xf>
    <xf numFmtId="43" fontId="9" fillId="0" borderId="17" xfId="42" applyFont="1" applyBorder="1" applyAlignment="1">
      <alignment/>
    </xf>
    <xf numFmtId="43" fontId="11" fillId="0" borderId="10" xfId="42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43" fontId="8" fillId="0" borderId="13" xfId="42" applyFont="1" applyBorder="1" applyAlignment="1">
      <alignment horizontal="center" vertical="center" wrapText="1"/>
    </xf>
    <xf numFmtId="43" fontId="8" fillId="0" borderId="13" xfId="42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43" fontId="8" fillId="0" borderId="18" xfId="42" applyFont="1" applyBorder="1" applyAlignment="1">
      <alignment/>
    </xf>
    <xf numFmtId="43" fontId="12" fillId="0" borderId="0" xfId="42" applyFont="1" applyAlignment="1">
      <alignment/>
    </xf>
    <xf numFmtId="43" fontId="11" fillId="0" borderId="14" xfId="42" applyFont="1" applyBorder="1" applyAlignment="1">
      <alignment/>
    </xf>
    <xf numFmtId="43" fontId="11" fillId="0" borderId="11" xfId="42" applyFont="1" applyBorder="1" applyAlignment="1">
      <alignment/>
    </xf>
    <xf numFmtId="43" fontId="11" fillId="0" borderId="17" xfId="42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43" fontId="13" fillId="0" borderId="0" xfId="42" applyFont="1" applyAlignment="1">
      <alignment/>
    </xf>
    <xf numFmtId="0" fontId="8" fillId="0" borderId="19" xfId="0" applyFont="1" applyBorder="1" applyAlignment="1">
      <alignment horizontal="center"/>
    </xf>
    <xf numFmtId="43" fontId="8" fillId="0" borderId="16" xfId="42" applyFont="1" applyBorder="1" applyAlignment="1">
      <alignment horizontal="center"/>
    </xf>
    <xf numFmtId="43" fontId="8" fillId="0" borderId="20" xfId="42" applyFont="1" applyBorder="1" applyAlignment="1">
      <alignment horizontal="center"/>
    </xf>
    <xf numFmtId="0" fontId="8" fillId="0" borderId="21" xfId="0" applyFont="1" applyBorder="1" applyAlignment="1">
      <alignment/>
    </xf>
    <xf numFmtId="43" fontId="8" fillId="0" borderId="22" xfId="42" applyFont="1" applyBorder="1" applyAlignment="1">
      <alignment/>
    </xf>
    <xf numFmtId="43" fontId="8" fillId="0" borderId="13" xfId="42" applyFont="1" applyBorder="1" applyAlignment="1">
      <alignment horizontal="center"/>
    </xf>
    <xf numFmtId="0" fontId="10" fillId="0" borderId="23" xfId="0" applyFont="1" applyBorder="1" applyAlignment="1">
      <alignment/>
    </xf>
    <xf numFmtId="43" fontId="10" fillId="0" borderId="10" xfId="42" applyFont="1" applyBorder="1" applyAlignment="1">
      <alignment/>
    </xf>
    <xf numFmtId="0" fontId="10" fillId="0" borderId="0" xfId="0" applyFont="1" applyAlignment="1">
      <alignment/>
    </xf>
    <xf numFmtId="43" fontId="10" fillId="0" borderId="0" xfId="42" applyFont="1" applyAlignment="1">
      <alignment/>
    </xf>
    <xf numFmtId="43" fontId="10" fillId="0" borderId="11" xfId="42" applyFont="1" applyBorder="1" applyAlignment="1">
      <alignment/>
    </xf>
    <xf numFmtId="0" fontId="10" fillId="0" borderId="18" xfId="0" applyFont="1" applyBorder="1" applyAlignment="1">
      <alignment horizontal="center"/>
    </xf>
    <xf numFmtId="43" fontId="7" fillId="0" borderId="18" xfId="42" applyFont="1" applyBorder="1" applyAlignment="1">
      <alignment/>
    </xf>
    <xf numFmtId="43" fontId="10" fillId="0" borderId="24" xfId="42" applyFont="1" applyBorder="1" applyAlignment="1">
      <alignment/>
    </xf>
    <xf numFmtId="43" fontId="10" fillId="0" borderId="10" xfId="42" applyFont="1" applyBorder="1" applyAlignment="1">
      <alignment horizontal="center"/>
    </xf>
    <xf numFmtId="43" fontId="10" fillId="0" borderId="12" xfId="42" applyFont="1" applyBorder="1" applyAlignment="1">
      <alignment/>
    </xf>
    <xf numFmtId="43" fontId="8" fillId="0" borderId="13" xfId="42" applyFont="1" applyBorder="1" applyAlignment="1">
      <alignment/>
    </xf>
    <xf numFmtId="43" fontId="10" fillId="0" borderId="13" xfId="42" applyFont="1" applyBorder="1" applyAlignment="1">
      <alignment/>
    </xf>
    <xf numFmtId="43" fontId="10" fillId="0" borderId="18" xfId="42" applyFont="1" applyBorder="1" applyAlignment="1">
      <alignment/>
    </xf>
    <xf numFmtId="43" fontId="7" fillId="0" borderId="11" xfId="42" applyFont="1" applyBorder="1" applyAlignment="1">
      <alignment/>
    </xf>
    <xf numFmtId="43" fontId="7" fillId="0" borderId="17" xfId="42" applyFont="1" applyBorder="1" applyAlignment="1">
      <alignment/>
    </xf>
    <xf numFmtId="0" fontId="8" fillId="0" borderId="18" xfId="0" applyFont="1" applyBorder="1" applyAlignment="1">
      <alignment horizontal="center"/>
    </xf>
    <xf numFmtId="43" fontId="9" fillId="0" borderId="18" xfId="42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01" fontId="19" fillId="0" borderId="0" xfId="0" applyNumberFormat="1" applyFont="1" applyAlignment="1">
      <alignment/>
    </xf>
    <xf numFmtId="201" fontId="19" fillId="0" borderId="0" xfId="42" applyNumberFormat="1" applyFont="1" applyAlignment="1">
      <alignment/>
    </xf>
    <xf numFmtId="201" fontId="9" fillId="33" borderId="0" xfId="42" applyNumberFormat="1" applyFont="1" applyFill="1" applyAlignment="1">
      <alignment/>
    </xf>
    <xf numFmtId="201" fontId="12" fillId="33" borderId="0" xfId="42" applyNumberFormat="1" applyFont="1" applyFill="1" applyAlignment="1">
      <alignment/>
    </xf>
    <xf numFmtId="0" fontId="8" fillId="0" borderId="25" xfId="0" applyFont="1" applyBorder="1" applyAlignment="1">
      <alignment vertical="top" wrapText="1"/>
    </xf>
    <xf numFmtId="43" fontId="9" fillId="0" borderId="10" xfId="42" applyFont="1" applyBorder="1" applyAlignment="1">
      <alignment vertical="top"/>
    </xf>
    <xf numFmtId="43" fontId="11" fillId="0" borderId="14" xfId="42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 horizontal="center"/>
    </xf>
    <xf numFmtId="43" fontId="9" fillId="0" borderId="16" xfId="42" applyFont="1" applyBorder="1" applyAlignment="1">
      <alignment horizontal="center"/>
    </xf>
    <xf numFmtId="43" fontId="9" fillId="0" borderId="18" xfId="42" applyFont="1" applyBorder="1" applyAlignment="1">
      <alignment horizontal="center"/>
    </xf>
    <xf numFmtId="43" fontId="9" fillId="0" borderId="26" xfId="42" applyFont="1" applyBorder="1" applyAlignment="1">
      <alignment horizontal="center"/>
    </xf>
    <xf numFmtId="43" fontId="9" fillId="0" borderId="27" xfId="42" applyFont="1" applyBorder="1" applyAlignment="1">
      <alignment horizontal="center"/>
    </xf>
    <xf numFmtId="43" fontId="19" fillId="0" borderId="0" xfId="0" applyNumberFormat="1" applyFont="1" applyAlignment="1">
      <alignment/>
    </xf>
    <xf numFmtId="0" fontId="7" fillId="0" borderId="0" xfId="66" applyFont="1" applyAlignment="1">
      <alignment horizontal="center"/>
      <protection/>
    </xf>
    <xf numFmtId="0" fontId="21" fillId="0" borderId="0" xfId="0" applyFont="1" applyAlignment="1">
      <alignment/>
    </xf>
    <xf numFmtId="43" fontId="21" fillId="0" borderId="0" xfId="42" applyFont="1" applyAlignment="1">
      <alignment/>
    </xf>
    <xf numFmtId="0" fontId="9" fillId="0" borderId="0" xfId="0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11" xfId="42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21" fillId="33" borderId="0" xfId="0" applyFont="1" applyFill="1" applyAlignment="1">
      <alignment/>
    </xf>
    <xf numFmtId="201" fontId="21" fillId="33" borderId="0" xfId="42" applyNumberFormat="1" applyFont="1" applyFill="1" applyAlignment="1">
      <alignment/>
    </xf>
    <xf numFmtId="0" fontId="9" fillId="0" borderId="10" xfId="66" applyFont="1" applyBorder="1" applyAlignment="1">
      <alignment horizontal="left"/>
      <protection/>
    </xf>
    <xf numFmtId="0" fontId="8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43" fontId="20" fillId="0" borderId="0" xfId="42" applyFont="1" applyAlignment="1">
      <alignment/>
    </xf>
    <xf numFmtId="43" fontId="20" fillId="0" borderId="10" xfId="42" applyFont="1" applyBorder="1" applyAlignment="1">
      <alignment/>
    </xf>
    <xf numFmtId="0" fontId="20" fillId="0" borderId="11" xfId="0" applyFont="1" applyBorder="1" applyAlignment="1">
      <alignment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43" fontId="20" fillId="0" borderId="17" xfId="42" applyFont="1" applyBorder="1" applyAlignment="1">
      <alignment/>
    </xf>
    <xf numFmtId="0" fontId="23" fillId="0" borderId="10" xfId="0" applyFont="1" applyBorder="1" applyAlignment="1">
      <alignment horizontal="center"/>
    </xf>
    <xf numFmtId="43" fontId="24" fillId="0" borderId="10" xfId="42" applyFont="1" applyBorder="1" applyAlignment="1">
      <alignment/>
    </xf>
    <xf numFmtId="43" fontId="20" fillId="0" borderId="14" xfId="42" applyFont="1" applyBorder="1" applyAlignment="1">
      <alignment/>
    </xf>
    <xf numFmtId="0" fontId="20" fillId="0" borderId="17" xfId="0" applyFont="1" applyBorder="1" applyAlignment="1">
      <alignment/>
    </xf>
    <xf numFmtId="43" fontId="20" fillId="0" borderId="18" xfId="42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43" fontId="20" fillId="0" borderId="13" xfId="42" applyFont="1" applyBorder="1" applyAlignment="1">
      <alignment horizontal="center" vertical="center" wrapText="1"/>
    </xf>
    <xf numFmtId="43" fontId="20" fillId="0" borderId="13" xfId="42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3" fontId="20" fillId="0" borderId="10" xfId="42" applyFont="1" applyBorder="1" applyAlignment="1">
      <alignment wrapText="1"/>
    </xf>
    <xf numFmtId="0" fontId="20" fillId="0" borderId="14" xfId="0" applyFont="1" applyBorder="1" applyAlignment="1">
      <alignment/>
    </xf>
    <xf numFmtId="43" fontId="24" fillId="0" borderId="14" xfId="42" applyFont="1" applyBorder="1" applyAlignment="1">
      <alignment/>
    </xf>
    <xf numFmtId="43" fontId="24" fillId="0" borderId="11" xfId="42" applyFont="1" applyBorder="1" applyAlignment="1">
      <alignment/>
    </xf>
    <xf numFmtId="43" fontId="24" fillId="0" borderId="17" xfId="42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Alignment="1">
      <alignment horizontal="right"/>
    </xf>
    <xf numFmtId="0" fontId="28" fillId="0" borderId="0" xfId="0" applyFont="1" applyAlignment="1">
      <alignment/>
    </xf>
    <xf numFmtId="0" fontId="20" fillId="0" borderId="0" xfId="0" applyFont="1" applyBorder="1" applyAlignment="1">
      <alignment/>
    </xf>
    <xf numFmtId="43" fontId="20" fillId="0" borderId="0" xfId="42" applyFont="1" applyBorder="1" applyAlignment="1">
      <alignment/>
    </xf>
    <xf numFmtId="0" fontId="20" fillId="0" borderId="13" xfId="0" applyFont="1" applyBorder="1" applyAlignment="1">
      <alignment horizontal="center"/>
    </xf>
    <xf numFmtId="43" fontId="20" fillId="0" borderId="11" xfId="42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43" fontId="24" fillId="0" borderId="12" xfId="42" applyFont="1" applyBorder="1" applyAlignment="1">
      <alignment horizontal="left"/>
    </xf>
    <xf numFmtId="43" fontId="20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201" fontId="8" fillId="0" borderId="13" xfId="42" applyNumberFormat="1" applyFont="1" applyBorder="1" applyAlignment="1">
      <alignment horizontal="center" vertical="center"/>
    </xf>
    <xf numFmtId="201" fontId="9" fillId="0" borderId="13" xfId="42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201" fontId="8" fillId="0" borderId="10" xfId="42" applyNumberFormat="1" applyFont="1" applyBorder="1" applyAlignment="1">
      <alignment/>
    </xf>
    <xf numFmtId="201" fontId="9" fillId="0" borderId="10" xfId="42" applyNumberFormat="1" applyFont="1" applyBorder="1" applyAlignment="1">
      <alignment/>
    </xf>
    <xf numFmtId="201" fontId="8" fillId="0" borderId="11" xfId="42" applyNumberFormat="1" applyFont="1" applyBorder="1" applyAlignment="1">
      <alignment/>
    </xf>
    <xf numFmtId="201" fontId="9" fillId="0" borderId="11" xfId="42" applyNumberFormat="1" applyFont="1" applyBorder="1" applyAlignment="1">
      <alignment/>
    </xf>
    <xf numFmtId="0" fontId="10" fillId="34" borderId="13" xfId="0" applyFont="1" applyFill="1" applyBorder="1" applyAlignment="1">
      <alignment horizontal="center"/>
    </xf>
    <xf numFmtId="201" fontId="31" fillId="34" borderId="13" xfId="42" applyNumberFormat="1" applyFont="1" applyFill="1" applyBorder="1" applyAlignment="1">
      <alignment/>
    </xf>
    <xf numFmtId="0" fontId="10" fillId="0" borderId="14" xfId="0" applyFont="1" applyBorder="1" applyAlignment="1">
      <alignment horizontal="left"/>
    </xf>
    <xf numFmtId="201" fontId="8" fillId="0" borderId="14" xfId="42" applyNumberFormat="1" applyFont="1" applyBorder="1" applyAlignment="1">
      <alignment/>
    </xf>
    <xf numFmtId="201" fontId="9" fillId="0" borderId="14" xfId="42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43" fontId="19" fillId="34" borderId="13" xfId="42" applyFont="1" applyFill="1" applyBorder="1" applyAlignment="1">
      <alignment/>
    </xf>
    <xf numFmtId="201" fontId="8" fillId="34" borderId="13" xfId="42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201" fontId="8" fillId="33" borderId="10" xfId="42" applyNumberFormat="1" applyFont="1" applyFill="1" applyBorder="1" applyAlignment="1">
      <alignment/>
    </xf>
    <xf numFmtId="201" fontId="9" fillId="33" borderId="10" xfId="42" applyNumberFormat="1" applyFont="1" applyFill="1" applyBorder="1" applyAlignment="1">
      <alignment/>
    </xf>
    <xf numFmtId="201" fontId="9" fillId="0" borderId="0" xfId="0" applyNumberFormat="1" applyFont="1" applyAlignment="1">
      <alignment/>
    </xf>
    <xf numFmtId="0" fontId="8" fillId="34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43" fontId="9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201" fontId="9" fillId="36" borderId="11" xfId="42" applyNumberFormat="1" applyFont="1" applyFill="1" applyBorder="1" applyAlignment="1">
      <alignment/>
    </xf>
    <xf numFmtId="43" fontId="21" fillId="0" borderId="12" xfId="42" applyFont="1" applyBorder="1" applyAlignment="1">
      <alignment vertical="top"/>
    </xf>
    <xf numFmtId="43" fontId="21" fillId="0" borderId="10" xfId="42" applyFont="1" applyBorder="1" applyAlignment="1">
      <alignment/>
    </xf>
    <xf numFmtId="43" fontId="21" fillId="0" borderId="11" xfId="42" applyFont="1" applyBorder="1" applyAlignment="1">
      <alignment/>
    </xf>
    <xf numFmtId="0" fontId="73" fillId="0" borderId="0" xfId="57" applyFont="1" applyBorder="1" applyAlignment="1">
      <alignment vertical="center"/>
      <protection/>
    </xf>
    <xf numFmtId="43" fontId="9" fillId="36" borderId="0" xfId="42" applyFont="1" applyFill="1" applyBorder="1" applyAlignment="1">
      <alignment/>
    </xf>
    <xf numFmtId="0" fontId="9" fillId="36" borderId="0" xfId="0" applyFont="1" applyFill="1" applyBorder="1" applyAlignment="1">
      <alignment/>
    </xf>
    <xf numFmtId="201" fontId="9" fillId="36" borderId="0" xfId="42" applyNumberFormat="1" applyFont="1" applyFill="1" applyBorder="1" applyAlignment="1">
      <alignment/>
    </xf>
    <xf numFmtId="49" fontId="9" fillId="36" borderId="0" xfId="0" applyNumberFormat="1" applyFont="1" applyFill="1" applyBorder="1" applyAlignment="1">
      <alignment horizontal="left"/>
    </xf>
    <xf numFmtId="201" fontId="8" fillId="36" borderId="0" xfId="42" applyNumberFormat="1" applyFont="1" applyFill="1" applyBorder="1" applyAlignment="1">
      <alignment/>
    </xf>
    <xf numFmtId="201" fontId="9" fillId="36" borderId="0" xfId="42" applyNumberFormat="1" applyFont="1" applyFill="1" applyBorder="1" applyAlignment="1">
      <alignment horizontal="right"/>
    </xf>
    <xf numFmtId="49" fontId="9" fillId="36" borderId="13" xfId="0" applyNumberFormat="1" applyFont="1" applyFill="1" applyBorder="1" applyAlignment="1">
      <alignment horizontal="center"/>
    </xf>
    <xf numFmtId="201" fontId="9" fillId="36" borderId="13" xfId="42" applyNumberFormat="1" applyFont="1" applyFill="1" applyBorder="1" applyAlignment="1">
      <alignment horizontal="center" vertical="center"/>
    </xf>
    <xf numFmtId="201" fontId="8" fillId="36" borderId="13" xfId="42" applyNumberFormat="1" applyFont="1" applyFill="1" applyBorder="1" applyAlignment="1">
      <alignment horizontal="center" vertical="center"/>
    </xf>
    <xf numFmtId="201" fontId="7" fillId="36" borderId="13" xfId="42" applyNumberFormat="1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/>
    </xf>
    <xf numFmtId="49" fontId="9" fillId="36" borderId="14" xfId="0" applyNumberFormat="1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201" fontId="9" fillId="36" borderId="10" xfId="42" applyNumberFormat="1" applyFont="1" applyFill="1" applyBorder="1" applyAlignment="1">
      <alignment/>
    </xf>
    <xf numFmtId="213" fontId="9" fillId="36" borderId="10" xfId="42" applyNumberFormat="1" applyFont="1" applyFill="1" applyBorder="1" applyAlignment="1">
      <alignment/>
    </xf>
    <xf numFmtId="201" fontId="8" fillId="36" borderId="10" xfId="42" applyNumberFormat="1" applyFont="1" applyFill="1" applyBorder="1" applyAlignment="1">
      <alignment/>
    </xf>
    <xf numFmtId="0" fontId="9" fillId="36" borderId="0" xfId="0" applyFont="1" applyFill="1" applyAlignment="1">
      <alignment/>
    </xf>
    <xf numFmtId="49" fontId="9" fillId="36" borderId="11" xfId="0" applyNumberFormat="1" applyFont="1" applyFill="1" applyBorder="1" applyAlignment="1">
      <alignment horizontal="right"/>
    </xf>
    <xf numFmtId="0" fontId="9" fillId="36" borderId="11" xfId="0" applyFont="1" applyFill="1" applyBorder="1" applyAlignment="1">
      <alignment vertical="center"/>
    </xf>
    <xf numFmtId="213" fontId="9" fillId="36" borderId="11" xfId="42" applyNumberFormat="1" applyFont="1" applyFill="1" applyBorder="1" applyAlignment="1">
      <alignment vertical="center"/>
    </xf>
    <xf numFmtId="201" fontId="8" fillId="36" borderId="14" xfId="42" applyNumberFormat="1" applyFont="1" applyFill="1" applyBorder="1" applyAlignment="1">
      <alignment vertical="center"/>
    </xf>
    <xf numFmtId="201" fontId="9" fillId="36" borderId="11" xfId="42" applyNumberFormat="1" applyFont="1" applyFill="1" applyBorder="1" applyAlignment="1">
      <alignment vertical="center"/>
    </xf>
    <xf numFmtId="43" fontId="9" fillId="36" borderId="29" xfId="42" applyFont="1" applyFill="1" applyBorder="1" applyAlignment="1">
      <alignment/>
    </xf>
    <xf numFmtId="0" fontId="9" fillId="36" borderId="29" xfId="0" applyFont="1" applyFill="1" applyBorder="1" applyAlignment="1">
      <alignment/>
    </xf>
    <xf numFmtId="201" fontId="9" fillId="36" borderId="29" xfId="42" applyNumberFormat="1" applyFont="1" applyFill="1" applyBorder="1" applyAlignment="1">
      <alignment/>
    </xf>
    <xf numFmtId="201" fontId="9" fillId="36" borderId="29" xfId="0" applyNumberFormat="1" applyFont="1" applyFill="1" applyBorder="1" applyAlignment="1">
      <alignment/>
    </xf>
    <xf numFmtId="201" fontId="8" fillId="36" borderId="11" xfId="42" applyNumberFormat="1" applyFont="1" applyFill="1" applyBorder="1" applyAlignment="1">
      <alignment vertical="center"/>
    </xf>
    <xf numFmtId="43" fontId="9" fillId="36" borderId="30" xfId="42" applyFont="1" applyFill="1" applyBorder="1" applyAlignment="1">
      <alignment/>
    </xf>
    <xf numFmtId="213" fontId="9" fillId="36" borderId="30" xfId="0" applyNumberFormat="1" applyFont="1" applyFill="1" applyBorder="1" applyAlignment="1">
      <alignment/>
    </xf>
    <xf numFmtId="201" fontId="9" fillId="36" borderId="30" xfId="42" applyNumberFormat="1" applyFont="1" applyFill="1" applyBorder="1" applyAlignment="1">
      <alignment/>
    </xf>
    <xf numFmtId="0" fontId="9" fillId="36" borderId="30" xfId="0" applyFont="1" applyFill="1" applyBorder="1" applyAlignment="1">
      <alignment/>
    </xf>
    <xf numFmtId="49" fontId="9" fillId="36" borderId="12" xfId="0" applyNumberFormat="1" applyFont="1" applyFill="1" applyBorder="1" applyAlignment="1">
      <alignment horizontal="right"/>
    </xf>
    <xf numFmtId="0" fontId="9" fillId="36" borderId="12" xfId="0" applyFont="1" applyFill="1" applyBorder="1" applyAlignment="1">
      <alignment vertical="center"/>
    </xf>
    <xf numFmtId="213" fontId="9" fillId="36" borderId="12" xfId="42" applyNumberFormat="1" applyFont="1" applyFill="1" applyBorder="1" applyAlignment="1">
      <alignment vertical="center"/>
    </xf>
    <xf numFmtId="201" fontId="8" fillId="36" borderId="12" xfId="42" applyNumberFormat="1" applyFont="1" applyFill="1" applyBorder="1" applyAlignment="1">
      <alignment vertical="center"/>
    </xf>
    <xf numFmtId="201" fontId="9" fillId="36" borderId="12" xfId="42" applyNumberFormat="1" applyFont="1" applyFill="1" applyBorder="1" applyAlignment="1">
      <alignment vertical="center"/>
    </xf>
    <xf numFmtId="43" fontId="9" fillId="36" borderId="30" xfId="0" applyNumberFormat="1" applyFont="1" applyFill="1" applyBorder="1" applyAlignment="1">
      <alignment/>
    </xf>
    <xf numFmtId="49" fontId="9" fillId="4" borderId="13" xfId="0" applyNumberFormat="1" applyFont="1" applyFill="1" applyBorder="1" applyAlignment="1">
      <alignment horizontal="right"/>
    </xf>
    <xf numFmtId="0" fontId="9" fillId="4" borderId="13" xfId="0" applyFont="1" applyFill="1" applyBorder="1" applyAlignment="1">
      <alignment horizontal="center"/>
    </xf>
    <xf numFmtId="213" fontId="9" fillId="4" borderId="13" xfId="42" applyNumberFormat="1" applyFont="1" applyFill="1" applyBorder="1" applyAlignment="1">
      <alignment/>
    </xf>
    <xf numFmtId="201" fontId="9" fillId="36" borderId="14" xfId="42" applyNumberFormat="1" applyFont="1" applyFill="1" applyBorder="1" applyAlignment="1">
      <alignment/>
    </xf>
    <xf numFmtId="213" fontId="9" fillId="36" borderId="14" xfId="42" applyNumberFormat="1" applyFont="1" applyFill="1" applyBorder="1" applyAlignment="1">
      <alignment/>
    </xf>
    <xf numFmtId="201" fontId="8" fillId="36" borderId="14" xfId="42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213" fontId="9" fillId="36" borderId="11" xfId="42" applyNumberFormat="1" applyFont="1" applyFill="1" applyBorder="1" applyAlignment="1">
      <alignment/>
    </xf>
    <xf numFmtId="201" fontId="8" fillId="36" borderId="11" xfId="42" applyNumberFormat="1" applyFont="1" applyFill="1" applyBorder="1" applyAlignment="1">
      <alignment/>
    </xf>
    <xf numFmtId="43" fontId="9" fillId="36" borderId="31" xfId="42" applyFont="1" applyFill="1" applyBorder="1" applyAlignment="1">
      <alignment/>
    </xf>
    <xf numFmtId="201" fontId="9" fillId="36" borderId="30" xfId="0" applyNumberFormat="1" applyFont="1" applyFill="1" applyBorder="1" applyAlignment="1">
      <alignment/>
    </xf>
    <xf numFmtId="43" fontId="9" fillId="36" borderId="11" xfId="42" applyFont="1" applyFill="1" applyBorder="1" applyAlignment="1">
      <alignment/>
    </xf>
    <xf numFmtId="201" fontId="9" fillId="33" borderId="11" xfId="42" applyNumberFormat="1" applyFont="1" applyFill="1" applyBorder="1" applyAlignment="1">
      <alignment horizontal="center"/>
    </xf>
    <xf numFmtId="213" fontId="9" fillId="36" borderId="11" xfId="42" applyNumberFormat="1" applyFont="1" applyFill="1" applyBorder="1" applyAlignment="1">
      <alignment horizontal="center"/>
    </xf>
    <xf numFmtId="201" fontId="9" fillId="36" borderId="11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201" fontId="9" fillId="36" borderId="12" xfId="42" applyNumberFormat="1" applyFont="1" applyFill="1" applyBorder="1" applyAlignment="1">
      <alignment/>
    </xf>
    <xf numFmtId="213" fontId="9" fillId="36" borderId="12" xfId="42" applyNumberFormat="1" applyFont="1" applyFill="1" applyBorder="1" applyAlignment="1">
      <alignment/>
    </xf>
    <xf numFmtId="201" fontId="8" fillId="36" borderId="12" xfId="42" applyNumberFormat="1" applyFont="1" applyFill="1" applyBorder="1" applyAlignment="1">
      <alignment/>
    </xf>
    <xf numFmtId="201" fontId="9" fillId="4" borderId="13" xfId="42" applyNumberFormat="1" applyFont="1" applyFill="1" applyBorder="1" applyAlignment="1">
      <alignment/>
    </xf>
    <xf numFmtId="43" fontId="9" fillId="36" borderId="0" xfId="0" applyNumberFormat="1" applyFont="1" applyFill="1" applyBorder="1" applyAlignment="1">
      <alignment/>
    </xf>
    <xf numFmtId="49" fontId="74" fillId="36" borderId="13" xfId="0" applyNumberFormat="1" applyFont="1" applyFill="1" applyBorder="1" applyAlignment="1">
      <alignment horizontal="right"/>
    </xf>
    <xf numFmtId="0" fontId="74" fillId="36" borderId="13" xfId="0" applyFont="1" applyFill="1" applyBorder="1" applyAlignment="1">
      <alignment/>
    </xf>
    <xf numFmtId="201" fontId="74" fillId="36" borderId="13" xfId="42" applyNumberFormat="1" applyFont="1" applyFill="1" applyBorder="1" applyAlignment="1">
      <alignment/>
    </xf>
    <xf numFmtId="201" fontId="8" fillId="36" borderId="13" xfId="42" applyNumberFormat="1" applyFont="1" applyFill="1" applyBorder="1" applyAlignment="1">
      <alignment/>
    </xf>
    <xf numFmtId="43" fontId="74" fillId="36" borderId="30" xfId="42" applyFont="1" applyFill="1" applyBorder="1" applyAlignment="1">
      <alignment/>
    </xf>
    <xf numFmtId="0" fontId="74" fillId="36" borderId="30" xfId="0" applyFont="1" applyFill="1" applyBorder="1" applyAlignment="1">
      <alignment/>
    </xf>
    <xf numFmtId="201" fontId="74" fillId="36" borderId="30" xfId="42" applyNumberFormat="1" applyFont="1" applyFill="1" applyBorder="1" applyAlignment="1">
      <alignment/>
    </xf>
    <xf numFmtId="43" fontId="74" fillId="36" borderId="30" xfId="0" applyNumberFormat="1" applyFont="1" applyFill="1" applyBorder="1" applyAlignment="1">
      <alignment/>
    </xf>
    <xf numFmtId="0" fontId="74" fillId="36" borderId="0" xfId="0" applyFont="1" applyFill="1" applyBorder="1" applyAlignment="1">
      <alignment/>
    </xf>
    <xf numFmtId="0" fontId="74" fillId="36" borderId="28" xfId="0" applyFont="1" applyFill="1" applyBorder="1" applyAlignment="1">
      <alignment/>
    </xf>
    <xf numFmtId="0" fontId="74" fillId="36" borderId="0" xfId="0" applyFont="1" applyFill="1" applyAlignment="1">
      <alignment/>
    </xf>
    <xf numFmtId="49" fontId="74" fillId="36" borderId="16" xfId="0" applyNumberFormat="1" applyFont="1" applyFill="1" applyBorder="1" applyAlignment="1">
      <alignment horizontal="right"/>
    </xf>
    <xf numFmtId="0" fontId="74" fillId="36" borderId="16" xfId="0" applyFont="1" applyFill="1" applyBorder="1" applyAlignment="1">
      <alignment/>
    </xf>
    <xf numFmtId="201" fontId="74" fillId="36" borderId="16" xfId="42" applyNumberFormat="1" applyFont="1" applyFill="1" applyBorder="1" applyAlignment="1">
      <alignment/>
    </xf>
    <xf numFmtId="201" fontId="75" fillId="5" borderId="13" xfId="0" applyNumberFormat="1" applyFont="1" applyFill="1" applyBorder="1" applyAlignment="1">
      <alignment vertical="top" wrapText="1"/>
    </xf>
    <xf numFmtId="43" fontId="12" fillId="36" borderId="30" xfId="42" applyFont="1" applyFill="1" applyBorder="1" applyAlignment="1">
      <alignment vertical="top"/>
    </xf>
    <xf numFmtId="49" fontId="9" fillId="36" borderId="14" xfId="0" applyNumberFormat="1" applyFont="1" applyFill="1" applyBorder="1" applyAlignment="1">
      <alignment horizontal="right" vertical="top"/>
    </xf>
    <xf numFmtId="0" fontId="76" fillId="0" borderId="14" xfId="0" applyFont="1" applyBorder="1" applyAlignment="1">
      <alignment vertical="top" wrapText="1"/>
    </xf>
    <xf numFmtId="201" fontId="9" fillId="36" borderId="14" xfId="42" applyNumberFormat="1" applyFont="1" applyFill="1" applyBorder="1" applyAlignment="1">
      <alignment vertical="top"/>
    </xf>
    <xf numFmtId="201" fontId="8" fillId="36" borderId="14" xfId="42" applyNumberFormat="1" applyFont="1" applyFill="1" applyBorder="1" applyAlignment="1">
      <alignment vertical="top"/>
    </xf>
    <xf numFmtId="0" fontId="76" fillId="0" borderId="11" xfId="0" applyFont="1" applyBorder="1" applyAlignment="1">
      <alignment vertical="top" wrapText="1"/>
    </xf>
    <xf numFmtId="201" fontId="9" fillId="36" borderId="11" xfId="42" applyNumberFormat="1" applyFont="1" applyFill="1" applyBorder="1" applyAlignment="1">
      <alignment vertical="top"/>
    </xf>
    <xf numFmtId="201" fontId="8" fillId="7" borderId="14" xfId="42" applyNumberFormat="1" applyFont="1" applyFill="1" applyBorder="1" applyAlignment="1">
      <alignment vertical="top"/>
    </xf>
    <xf numFmtId="213" fontId="9" fillId="36" borderId="11" xfId="42" applyNumberFormat="1" applyFont="1" applyFill="1" applyBorder="1" applyAlignment="1">
      <alignment vertical="top"/>
    </xf>
    <xf numFmtId="201" fontId="9" fillId="7" borderId="11" xfId="42" applyNumberFormat="1" applyFont="1" applyFill="1" applyBorder="1" applyAlignment="1">
      <alignment vertical="top"/>
    </xf>
    <xf numFmtId="213" fontId="9" fillId="7" borderId="11" xfId="42" applyNumberFormat="1" applyFont="1" applyFill="1" applyBorder="1" applyAlignment="1">
      <alignment vertical="top"/>
    </xf>
    <xf numFmtId="49" fontId="9" fillId="36" borderId="11" xfId="0" applyNumberFormat="1" applyFont="1" applyFill="1" applyBorder="1" applyAlignment="1">
      <alignment horizontal="right" vertical="top"/>
    </xf>
    <xf numFmtId="0" fontId="76" fillId="0" borderId="11" xfId="0" applyFont="1" applyBorder="1" applyAlignment="1">
      <alignment horizontal="left" vertical="top" wrapText="1"/>
    </xf>
    <xf numFmtId="201" fontId="8" fillId="36" borderId="11" xfId="42" applyNumberFormat="1" applyFont="1" applyFill="1" applyBorder="1" applyAlignment="1">
      <alignment vertical="top"/>
    </xf>
    <xf numFmtId="49" fontId="9" fillId="36" borderId="17" xfId="0" applyNumberFormat="1" applyFont="1" applyFill="1" applyBorder="1" applyAlignment="1">
      <alignment horizontal="right" vertical="top"/>
    </xf>
    <xf numFmtId="0" fontId="76" fillId="0" borderId="17" xfId="0" applyFont="1" applyBorder="1" applyAlignment="1">
      <alignment vertical="top" wrapText="1"/>
    </xf>
    <xf numFmtId="213" fontId="9" fillId="36" borderId="17" xfId="42" applyNumberFormat="1" applyFont="1" applyFill="1" applyBorder="1" applyAlignment="1">
      <alignment vertical="center"/>
    </xf>
    <xf numFmtId="201" fontId="9" fillId="36" borderId="17" xfId="42" applyNumberFormat="1" applyFont="1" applyFill="1" applyBorder="1" applyAlignment="1">
      <alignment vertical="center"/>
    </xf>
    <xf numFmtId="201" fontId="8" fillId="36" borderId="17" xfId="42" applyNumberFormat="1" applyFont="1" applyFill="1" applyBorder="1" applyAlignment="1">
      <alignment vertical="center"/>
    </xf>
    <xf numFmtId="201" fontId="9" fillId="36" borderId="17" xfId="42" applyNumberFormat="1" applyFont="1" applyFill="1" applyBorder="1" applyAlignment="1">
      <alignment vertical="top"/>
    </xf>
    <xf numFmtId="43" fontId="12" fillId="36" borderId="30" xfId="42" applyFont="1" applyFill="1" applyBorder="1" applyAlignment="1">
      <alignment/>
    </xf>
    <xf numFmtId="213" fontId="9" fillId="36" borderId="14" xfId="42" applyNumberFormat="1" applyFont="1" applyFill="1" applyBorder="1" applyAlignment="1">
      <alignment vertical="top"/>
    </xf>
    <xf numFmtId="43" fontId="9" fillId="36" borderId="30" xfId="42" applyFont="1" applyFill="1" applyBorder="1" applyAlignment="1">
      <alignment vertical="top"/>
    </xf>
    <xf numFmtId="0" fontId="9" fillId="36" borderId="30" xfId="0" applyFont="1" applyFill="1" applyBorder="1" applyAlignment="1">
      <alignment vertical="top"/>
    </xf>
    <xf numFmtId="213" fontId="77" fillId="36" borderId="11" xfId="42" applyNumberFormat="1" applyFont="1" applyFill="1" applyBorder="1" applyAlignment="1">
      <alignment vertical="top"/>
    </xf>
    <xf numFmtId="0" fontId="9" fillId="36" borderId="32" xfId="0" applyFont="1" applyFill="1" applyBorder="1" applyAlignment="1">
      <alignment/>
    </xf>
    <xf numFmtId="213" fontId="77" fillId="36" borderId="17" xfId="42" applyNumberFormat="1" applyFont="1" applyFill="1" applyBorder="1" applyAlignment="1">
      <alignment vertical="top"/>
    </xf>
    <xf numFmtId="201" fontId="9" fillId="36" borderId="32" xfId="42" applyNumberFormat="1" applyFont="1" applyFill="1" applyBorder="1" applyAlignment="1">
      <alignment/>
    </xf>
    <xf numFmtId="201" fontId="9" fillId="36" borderId="17" xfId="42" applyNumberFormat="1" applyFont="1" applyFill="1" applyBorder="1" applyAlignment="1">
      <alignment/>
    </xf>
    <xf numFmtId="201" fontId="8" fillId="36" borderId="17" xfId="42" applyNumberFormat="1" applyFont="1" applyFill="1" applyBorder="1" applyAlignment="1">
      <alignment vertical="top"/>
    </xf>
    <xf numFmtId="201" fontId="9" fillId="36" borderId="15" xfId="42" applyNumberFormat="1" applyFont="1" applyFill="1" applyBorder="1" applyAlignment="1">
      <alignment vertical="top"/>
    </xf>
    <xf numFmtId="213" fontId="75" fillId="5" borderId="13" xfId="0" applyNumberFormat="1" applyFont="1" applyFill="1" applyBorder="1" applyAlignment="1">
      <alignment vertical="top" wrapText="1"/>
    </xf>
    <xf numFmtId="201" fontId="9" fillId="5" borderId="13" xfId="42" applyNumberFormat="1" applyFont="1" applyFill="1" applyBorder="1" applyAlignment="1">
      <alignment vertical="top"/>
    </xf>
    <xf numFmtId="201" fontId="9" fillId="36" borderId="11" xfId="42" applyNumberFormat="1" applyFont="1" applyFill="1" applyBorder="1" applyAlignment="1">
      <alignment horizontal="right" vertical="top" wrapText="1"/>
    </xf>
    <xf numFmtId="201" fontId="8" fillId="36" borderId="11" xfId="42" applyNumberFormat="1" applyFont="1" applyFill="1" applyBorder="1" applyAlignment="1">
      <alignment horizontal="right" vertical="top" wrapText="1"/>
    </xf>
    <xf numFmtId="201" fontId="9" fillId="36" borderId="14" xfId="42" applyNumberFormat="1" applyFont="1" applyFill="1" applyBorder="1" applyAlignment="1">
      <alignment horizontal="right" vertical="top" wrapText="1"/>
    </xf>
    <xf numFmtId="201" fontId="8" fillId="36" borderId="14" xfId="42" applyNumberFormat="1" applyFont="1" applyFill="1" applyBorder="1" applyAlignment="1">
      <alignment horizontal="right" vertical="top" wrapText="1"/>
    </xf>
    <xf numFmtId="213" fontId="9" fillId="36" borderId="17" xfId="42" applyNumberFormat="1" applyFont="1" applyFill="1" applyBorder="1" applyAlignment="1">
      <alignment vertical="top"/>
    </xf>
    <xf numFmtId="201" fontId="9" fillId="36" borderId="17" xfId="42" applyNumberFormat="1" applyFont="1" applyFill="1" applyBorder="1" applyAlignment="1">
      <alignment horizontal="right" vertical="top" wrapText="1"/>
    </xf>
    <xf numFmtId="213" fontId="74" fillId="36" borderId="11" xfId="42" applyNumberFormat="1" applyFont="1" applyFill="1" applyBorder="1" applyAlignment="1">
      <alignment vertical="top"/>
    </xf>
    <xf numFmtId="213" fontId="9" fillId="36" borderId="29" xfId="0" applyNumberFormat="1" applyFont="1" applyFill="1" applyBorder="1" applyAlignment="1">
      <alignment/>
    </xf>
    <xf numFmtId="49" fontId="9" fillId="36" borderId="33" xfId="0" applyNumberFormat="1" applyFont="1" applyFill="1" applyBorder="1" applyAlignment="1">
      <alignment horizontal="right" vertical="top"/>
    </xf>
    <xf numFmtId="43" fontId="9" fillId="36" borderId="34" xfId="42" applyFont="1" applyFill="1" applyBorder="1" applyAlignment="1">
      <alignment/>
    </xf>
    <xf numFmtId="0" fontId="9" fillId="36" borderId="34" xfId="0" applyFont="1" applyFill="1" applyBorder="1" applyAlignment="1">
      <alignment/>
    </xf>
    <xf numFmtId="201" fontId="9" fillId="36" borderId="34" xfId="42" applyNumberFormat="1" applyFont="1" applyFill="1" applyBorder="1" applyAlignment="1">
      <alignment/>
    </xf>
    <xf numFmtId="201" fontId="12" fillId="36" borderId="29" xfId="42" applyNumberFormat="1" applyFont="1" applyFill="1" applyBorder="1" applyAlignment="1">
      <alignment/>
    </xf>
    <xf numFmtId="43" fontId="74" fillId="36" borderId="30" xfId="42" applyFont="1" applyFill="1" applyBorder="1" applyAlignment="1">
      <alignment vertical="top"/>
    </xf>
    <xf numFmtId="49" fontId="9" fillId="36" borderId="10" xfId="0" applyNumberFormat="1" applyFont="1" applyFill="1" applyBorder="1" applyAlignment="1">
      <alignment horizontal="right" vertical="top"/>
    </xf>
    <xf numFmtId="0" fontId="76" fillId="0" borderId="10" xfId="0" applyFont="1" applyBorder="1" applyAlignment="1">
      <alignment vertical="top" wrapText="1"/>
    </xf>
    <xf numFmtId="201" fontId="9" fillId="36" borderId="10" xfId="42" applyNumberFormat="1" applyFont="1" applyFill="1" applyBorder="1" applyAlignment="1">
      <alignment vertical="top"/>
    </xf>
    <xf numFmtId="201" fontId="8" fillId="36" borderId="10" xfId="42" applyNumberFormat="1" applyFont="1" applyFill="1" applyBorder="1" applyAlignment="1">
      <alignment vertical="top"/>
    </xf>
    <xf numFmtId="201" fontId="9" fillId="7" borderId="14" xfId="42" applyNumberFormat="1" applyFont="1" applyFill="1" applyBorder="1" applyAlignment="1">
      <alignment vertical="top"/>
    </xf>
    <xf numFmtId="0" fontId="9" fillId="36" borderId="11" xfId="0" applyFont="1" applyFill="1" applyBorder="1" applyAlignment="1">
      <alignment vertical="top"/>
    </xf>
    <xf numFmtId="213" fontId="8" fillId="36" borderId="11" xfId="42" applyNumberFormat="1" applyFont="1" applyFill="1" applyBorder="1" applyAlignment="1">
      <alignment vertical="center"/>
    </xf>
    <xf numFmtId="201" fontId="12" fillId="36" borderId="30" xfId="42" applyNumberFormat="1" applyFont="1" applyFill="1" applyBorder="1" applyAlignment="1">
      <alignment/>
    </xf>
    <xf numFmtId="43" fontId="9" fillId="36" borderId="0" xfId="42" applyFont="1" applyFill="1" applyAlignment="1">
      <alignment/>
    </xf>
    <xf numFmtId="201" fontId="9" fillId="36" borderId="0" xfId="42" applyNumberFormat="1" applyFont="1" applyFill="1" applyAlignment="1">
      <alignment/>
    </xf>
    <xf numFmtId="43" fontId="9" fillId="36" borderId="13" xfId="42" applyFont="1" applyFill="1" applyBorder="1" applyAlignment="1">
      <alignment/>
    </xf>
    <xf numFmtId="0" fontId="9" fillId="36" borderId="13" xfId="0" applyFont="1" applyFill="1" applyBorder="1" applyAlignment="1">
      <alignment/>
    </xf>
    <xf numFmtId="201" fontId="9" fillId="36" borderId="13" xfId="42" applyNumberFormat="1" applyFont="1" applyFill="1" applyBorder="1" applyAlignment="1">
      <alignment/>
    </xf>
    <xf numFmtId="0" fontId="9" fillId="36" borderId="17" xfId="0" applyFont="1" applyFill="1" applyBorder="1" applyAlignment="1">
      <alignment vertical="top"/>
    </xf>
    <xf numFmtId="43" fontId="9" fillId="36" borderId="16" xfId="42" applyFont="1" applyFill="1" applyBorder="1" applyAlignment="1">
      <alignment/>
    </xf>
    <xf numFmtId="0" fontId="9" fillId="36" borderId="16" xfId="0" applyFont="1" applyFill="1" applyBorder="1" applyAlignment="1">
      <alignment/>
    </xf>
    <xf numFmtId="201" fontId="9" fillId="36" borderId="16" xfId="42" applyNumberFormat="1" applyFont="1" applyFill="1" applyBorder="1" applyAlignment="1">
      <alignment/>
    </xf>
    <xf numFmtId="201" fontId="75" fillId="5" borderId="18" xfId="0" applyNumberFormat="1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/>
    </xf>
    <xf numFmtId="0" fontId="76" fillId="0" borderId="10" xfId="0" applyFont="1" applyBorder="1" applyAlignment="1">
      <alignment horizontal="left" vertical="top" wrapText="1"/>
    </xf>
    <xf numFmtId="0" fontId="9" fillId="36" borderId="14" xfId="0" applyFont="1" applyFill="1" applyBorder="1" applyAlignment="1">
      <alignment vertical="top"/>
    </xf>
    <xf numFmtId="0" fontId="76" fillId="0" borderId="14" xfId="0" applyFont="1" applyBorder="1" applyAlignment="1">
      <alignment horizontal="left" vertical="top" wrapText="1"/>
    </xf>
    <xf numFmtId="0" fontId="77" fillId="0" borderId="11" xfId="0" applyFont="1" applyBorder="1" applyAlignment="1">
      <alignment horizontal="justify" vertical="top" wrapText="1"/>
    </xf>
    <xf numFmtId="0" fontId="77" fillId="0" borderId="12" xfId="0" applyFont="1" applyBorder="1" applyAlignment="1">
      <alignment horizontal="justify" vertical="top" wrapText="1"/>
    </xf>
    <xf numFmtId="201" fontId="9" fillId="36" borderId="12" xfId="42" applyNumberFormat="1" applyFont="1" applyFill="1" applyBorder="1" applyAlignment="1">
      <alignment horizontal="right" vertical="top"/>
    </xf>
    <xf numFmtId="201" fontId="8" fillId="36" borderId="12" xfId="42" applyNumberFormat="1" applyFont="1" applyFill="1" applyBorder="1" applyAlignment="1">
      <alignment horizontal="right" vertical="top"/>
    </xf>
    <xf numFmtId="0" fontId="9" fillId="36" borderId="12" xfId="0" applyFont="1" applyFill="1" applyBorder="1" applyAlignment="1">
      <alignment vertical="top"/>
    </xf>
    <xf numFmtId="0" fontId="77" fillId="0" borderId="12" xfId="0" applyFont="1" applyBorder="1" applyAlignment="1">
      <alignment horizontal="left" vertical="top" wrapText="1"/>
    </xf>
    <xf numFmtId="201" fontId="9" fillId="36" borderId="12" xfId="42" applyNumberFormat="1" applyFont="1" applyFill="1" applyBorder="1" applyAlignment="1">
      <alignment vertical="top"/>
    </xf>
    <xf numFmtId="201" fontId="8" fillId="36" borderId="12" xfId="42" applyNumberFormat="1" applyFont="1" applyFill="1" applyBorder="1" applyAlignment="1">
      <alignment vertical="top"/>
    </xf>
    <xf numFmtId="201" fontId="78" fillId="5" borderId="13" xfId="0" applyNumberFormat="1" applyFont="1" applyFill="1" applyBorder="1" applyAlignment="1">
      <alignment horizontal="left" vertical="top" wrapText="1"/>
    </xf>
    <xf numFmtId="0" fontId="9" fillId="36" borderId="17" xfId="0" applyFont="1" applyFill="1" applyBorder="1" applyAlignment="1">
      <alignment/>
    </xf>
    <xf numFmtId="0" fontId="77" fillId="0" borderId="17" xfId="0" applyFont="1" applyBorder="1" applyAlignment="1">
      <alignment horizontal="justify" vertical="top" wrapText="1"/>
    </xf>
    <xf numFmtId="201" fontId="8" fillId="36" borderId="17" xfId="42" applyNumberFormat="1" applyFont="1" applyFill="1" applyBorder="1" applyAlignment="1">
      <alignment/>
    </xf>
    <xf numFmtId="0" fontId="77" fillId="0" borderId="14" xfId="0" applyFont="1" applyBorder="1" applyAlignment="1">
      <alignment horizontal="justify" vertical="top" wrapText="1"/>
    </xf>
    <xf numFmtId="201" fontId="78" fillId="5" borderId="13" xfId="0" applyNumberFormat="1" applyFont="1" applyFill="1" applyBorder="1" applyAlignment="1">
      <alignment vertical="top" wrapText="1"/>
    </xf>
    <xf numFmtId="0" fontId="9" fillId="36" borderId="15" xfId="0" applyFont="1" applyFill="1" applyBorder="1" applyAlignment="1">
      <alignment vertical="top"/>
    </xf>
    <xf numFmtId="0" fontId="76" fillId="0" borderId="15" xfId="0" applyFont="1" applyBorder="1" applyAlignment="1">
      <alignment vertical="top" wrapText="1"/>
    </xf>
    <xf numFmtId="201" fontId="9" fillId="36" borderId="15" xfId="42" applyNumberFormat="1" applyFont="1" applyFill="1" applyBorder="1" applyAlignment="1">
      <alignment/>
    </xf>
    <xf numFmtId="201" fontId="8" fillId="36" borderId="15" xfId="42" applyNumberFormat="1" applyFont="1" applyFill="1" applyBorder="1" applyAlignment="1">
      <alignment/>
    </xf>
    <xf numFmtId="201" fontId="78" fillId="5" borderId="13" xfId="0" applyNumberFormat="1" applyFont="1" applyFill="1" applyBorder="1" applyAlignment="1">
      <alignment vertical="top"/>
    </xf>
    <xf numFmtId="0" fontId="77" fillId="37" borderId="14" xfId="0" applyFont="1" applyFill="1" applyBorder="1" applyAlignment="1">
      <alignment vertical="top" wrapText="1"/>
    </xf>
    <xf numFmtId="0" fontId="8" fillId="37" borderId="11" xfId="0" applyFont="1" applyFill="1" applyBorder="1" applyAlignment="1">
      <alignment vertical="top" wrapText="1"/>
    </xf>
    <xf numFmtId="0" fontId="9" fillId="36" borderId="18" xfId="0" applyFont="1" applyFill="1" applyBorder="1" applyAlignment="1">
      <alignment vertical="top"/>
    </xf>
    <xf numFmtId="0" fontId="8" fillId="37" borderId="18" xfId="0" applyFont="1" applyFill="1" applyBorder="1" applyAlignment="1">
      <alignment vertical="top" wrapText="1"/>
    </xf>
    <xf numFmtId="201" fontId="8" fillId="36" borderId="15" xfId="42" applyNumberFormat="1" applyFont="1" applyFill="1" applyBorder="1" applyAlignment="1">
      <alignment vertical="top"/>
    </xf>
    <xf numFmtId="0" fontId="9" fillId="36" borderId="13" xfId="0" applyFont="1" applyFill="1" applyBorder="1" applyAlignment="1">
      <alignment vertical="top"/>
    </xf>
    <xf numFmtId="0" fontId="76" fillId="37" borderId="13" xfId="0" applyFont="1" applyFill="1" applyBorder="1" applyAlignment="1">
      <alignment vertical="top" wrapText="1"/>
    </xf>
    <xf numFmtId="201" fontId="9" fillId="36" borderId="13" xfId="42" applyNumberFormat="1" applyFont="1" applyFill="1" applyBorder="1" applyAlignment="1">
      <alignment vertical="top"/>
    </xf>
    <xf numFmtId="0" fontId="9" fillId="3" borderId="14" xfId="0" applyFont="1" applyFill="1" applyBorder="1" applyAlignment="1">
      <alignment vertical="top"/>
    </xf>
    <xf numFmtId="0" fontId="76" fillId="3" borderId="14" xfId="0" applyFont="1" applyFill="1" applyBorder="1" applyAlignment="1">
      <alignment vertical="top" wrapText="1"/>
    </xf>
    <xf numFmtId="201" fontId="9" fillId="3" borderId="14" xfId="42" applyNumberFormat="1" applyFont="1" applyFill="1" applyBorder="1" applyAlignment="1">
      <alignment/>
    </xf>
    <xf numFmtId="201" fontId="9" fillId="3" borderId="14" xfId="42" applyNumberFormat="1" applyFont="1" applyFill="1" applyBorder="1" applyAlignment="1">
      <alignment vertical="top"/>
    </xf>
    <xf numFmtId="201" fontId="8" fillId="3" borderId="14" xfId="42" applyNumberFormat="1" applyFont="1" applyFill="1" applyBorder="1" applyAlignment="1">
      <alignment/>
    </xf>
    <xf numFmtId="0" fontId="9" fillId="3" borderId="11" xfId="0" applyFont="1" applyFill="1" applyBorder="1" applyAlignment="1">
      <alignment vertical="top"/>
    </xf>
    <xf numFmtId="0" fontId="76" fillId="3" borderId="11" xfId="0" applyFont="1" applyFill="1" applyBorder="1" applyAlignment="1">
      <alignment vertical="top" wrapText="1"/>
    </xf>
    <xf numFmtId="201" fontId="9" fillId="3" borderId="11" xfId="42" applyNumberFormat="1" applyFont="1" applyFill="1" applyBorder="1" applyAlignment="1">
      <alignment/>
    </xf>
    <xf numFmtId="201" fontId="9" fillId="3" borderId="11" xfId="42" applyNumberFormat="1" applyFont="1" applyFill="1" applyBorder="1" applyAlignment="1">
      <alignment vertical="top"/>
    </xf>
    <xf numFmtId="201" fontId="8" fillId="3" borderId="11" xfId="42" applyNumberFormat="1" applyFont="1" applyFill="1" applyBorder="1" applyAlignment="1">
      <alignment/>
    </xf>
    <xf numFmtId="0" fontId="9" fillId="3" borderId="11" xfId="0" applyFont="1" applyFill="1" applyBorder="1" applyAlignment="1">
      <alignment wrapText="1"/>
    </xf>
    <xf numFmtId="201" fontId="8" fillId="3" borderId="11" xfId="42" applyNumberFormat="1" applyFont="1" applyFill="1" applyBorder="1" applyAlignment="1">
      <alignment vertical="top"/>
    </xf>
    <xf numFmtId="0" fontId="9" fillId="3" borderId="18" xfId="0" applyFont="1" applyFill="1" applyBorder="1" applyAlignment="1">
      <alignment vertical="top"/>
    </xf>
    <xf numFmtId="0" fontId="9" fillId="3" borderId="18" xfId="0" applyFont="1" applyFill="1" applyBorder="1" applyAlignment="1">
      <alignment wrapText="1"/>
    </xf>
    <xf numFmtId="201" fontId="8" fillId="3" borderId="18" xfId="42" applyNumberFormat="1" applyFont="1" applyFill="1" applyBorder="1" applyAlignment="1">
      <alignment vertical="top"/>
    </xf>
    <xf numFmtId="201" fontId="9" fillId="3" borderId="18" xfId="42" applyNumberFormat="1" applyFont="1" applyFill="1" applyBorder="1" applyAlignment="1">
      <alignment vertical="top"/>
    </xf>
    <xf numFmtId="0" fontId="9" fillId="3" borderId="13" xfId="0" applyFont="1" applyFill="1" applyBorder="1" applyAlignment="1">
      <alignment/>
    </xf>
    <xf numFmtId="201" fontId="8" fillId="3" borderId="13" xfId="42" applyNumberFormat="1" applyFont="1" applyFill="1" applyBorder="1" applyAlignment="1">
      <alignment/>
    </xf>
    <xf numFmtId="201" fontId="9" fillId="3" borderId="13" xfId="42" applyNumberFormat="1" applyFont="1" applyFill="1" applyBorder="1" applyAlignment="1">
      <alignment/>
    </xf>
    <xf numFmtId="201" fontId="8" fillId="3" borderId="13" xfId="0" applyNumberFormat="1" applyFont="1" applyFill="1" applyBorder="1" applyAlignment="1">
      <alignment/>
    </xf>
    <xf numFmtId="0" fontId="9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wrapText="1"/>
    </xf>
    <xf numFmtId="201" fontId="8" fillId="3" borderId="13" xfId="0" applyNumberFormat="1" applyFont="1" applyFill="1" applyBorder="1" applyAlignment="1">
      <alignment vertical="top"/>
    </xf>
    <xf numFmtId="201" fontId="9" fillId="3" borderId="13" xfId="0" applyNumberFormat="1" applyFont="1" applyFill="1" applyBorder="1" applyAlignment="1">
      <alignment vertical="top"/>
    </xf>
    <xf numFmtId="0" fontId="9" fillId="4" borderId="13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9" fillId="5" borderId="13" xfId="0" applyFont="1" applyFill="1" applyBorder="1" applyAlignment="1">
      <alignment horizontal="center"/>
    </xf>
    <xf numFmtId="43" fontId="33" fillId="5" borderId="13" xfId="42" applyFont="1" applyFill="1" applyBorder="1" applyAlignment="1">
      <alignment/>
    </xf>
    <xf numFmtId="201" fontId="8" fillId="36" borderId="0" xfId="42" applyNumberFormat="1" applyFont="1" applyFill="1" applyAlignment="1">
      <alignment/>
    </xf>
    <xf numFmtId="0" fontId="77" fillId="36" borderId="0" xfId="0" applyFont="1" applyFill="1" applyAlignment="1">
      <alignment/>
    </xf>
    <xf numFmtId="201" fontId="77" fillId="36" borderId="0" xfId="42" applyNumberFormat="1" applyFont="1" applyFill="1" applyAlignment="1">
      <alignment/>
    </xf>
    <xf numFmtId="43" fontId="77" fillId="36" borderId="0" xfId="42" applyFont="1" applyFill="1" applyAlignment="1">
      <alignment/>
    </xf>
    <xf numFmtId="201" fontId="74" fillId="38" borderId="13" xfId="42" applyNumberFormat="1" applyFont="1" applyFill="1" applyBorder="1" applyAlignment="1">
      <alignment/>
    </xf>
    <xf numFmtId="0" fontId="76" fillId="7" borderId="14" xfId="0" applyFont="1" applyFill="1" applyBorder="1" applyAlignment="1">
      <alignment vertical="top" wrapText="1"/>
    </xf>
    <xf numFmtId="201" fontId="9" fillId="7" borderId="14" xfId="42" applyNumberFormat="1" applyFont="1" applyFill="1" applyBorder="1" applyAlignment="1">
      <alignment/>
    </xf>
    <xf numFmtId="201" fontId="9" fillId="36" borderId="11" xfId="42" applyNumberFormat="1" applyFont="1" applyFill="1" applyBorder="1" applyAlignment="1">
      <alignment horizontal="center"/>
    </xf>
    <xf numFmtId="201" fontId="77" fillId="36" borderId="11" xfId="42" applyNumberFormat="1" applyFont="1" applyFill="1" applyBorder="1" applyAlignment="1">
      <alignment horizontal="right" vertical="top" wrapText="1"/>
    </xf>
    <xf numFmtId="49" fontId="9" fillId="36" borderId="12" xfId="0" applyNumberFormat="1" applyFont="1" applyFill="1" applyBorder="1" applyAlignment="1">
      <alignment horizontal="right" vertical="top"/>
    </xf>
    <xf numFmtId="49" fontId="9" fillId="4" borderId="13" xfId="0" applyNumberFormat="1" applyFont="1" applyFill="1" applyBorder="1" applyAlignment="1">
      <alignment horizontal="right" vertical="top"/>
    </xf>
    <xf numFmtId="0" fontId="9" fillId="4" borderId="13" xfId="0" applyFont="1" applyFill="1" applyBorder="1" applyAlignment="1">
      <alignment horizontal="center" vertical="top"/>
    </xf>
    <xf numFmtId="49" fontId="74" fillId="36" borderId="13" xfId="0" applyNumberFormat="1" applyFont="1" applyFill="1" applyBorder="1" applyAlignment="1">
      <alignment horizontal="right" vertical="top"/>
    </xf>
    <xf numFmtId="0" fontId="74" fillId="36" borderId="13" xfId="0" applyFont="1" applyFill="1" applyBorder="1" applyAlignment="1">
      <alignment vertical="top"/>
    </xf>
    <xf numFmtId="0" fontId="9" fillId="36" borderId="32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 wrapText="1"/>
    </xf>
    <xf numFmtId="0" fontId="9" fillId="3" borderId="18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/>
    </xf>
    <xf numFmtId="0" fontId="74" fillId="0" borderId="0" xfId="0" applyFont="1" applyAlignment="1">
      <alignment/>
    </xf>
    <xf numFmtId="201" fontId="74" fillId="0" borderId="11" xfId="42" applyNumberFormat="1" applyFont="1" applyBorder="1" applyAlignment="1">
      <alignment/>
    </xf>
    <xf numFmtId="43" fontId="79" fillId="34" borderId="13" xfId="42" applyFont="1" applyFill="1" applyBorder="1" applyAlignment="1">
      <alignment/>
    </xf>
    <xf numFmtId="201" fontId="74" fillId="0" borderId="14" xfId="42" applyNumberFormat="1" applyFont="1" applyBorder="1" applyAlignment="1">
      <alignment/>
    </xf>
    <xf numFmtId="201" fontId="8" fillId="0" borderId="0" xfId="0" applyNumberFormat="1" applyFont="1" applyAlignment="1">
      <alignment/>
    </xf>
    <xf numFmtId="43" fontId="80" fillId="34" borderId="13" xfId="42" applyFont="1" applyFill="1" applyBorder="1" applyAlignment="1">
      <alignment/>
    </xf>
    <xf numFmtId="201" fontId="74" fillId="33" borderId="10" xfId="42" applyNumberFormat="1" applyFont="1" applyFill="1" applyBorder="1" applyAlignment="1">
      <alignment/>
    </xf>
    <xf numFmtId="201" fontId="74" fillId="34" borderId="13" xfId="42" applyNumberFormat="1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201" fontId="74" fillId="36" borderId="10" xfId="42" applyNumberFormat="1" applyFont="1" applyFill="1" applyBorder="1" applyAlignment="1">
      <alignment/>
    </xf>
    <xf numFmtId="0" fontId="8" fillId="36" borderId="11" xfId="0" applyFont="1" applyFill="1" applyBorder="1" applyAlignment="1">
      <alignment horizontal="left"/>
    </xf>
    <xf numFmtId="201" fontId="74" fillId="36" borderId="11" xfId="42" applyNumberFormat="1" applyFont="1" applyFill="1" applyBorder="1" applyAlignment="1">
      <alignment/>
    </xf>
    <xf numFmtId="0" fontId="11" fillId="36" borderId="12" xfId="0" applyFont="1" applyFill="1" applyBorder="1" applyAlignment="1">
      <alignment horizontal="left"/>
    </xf>
    <xf numFmtId="201" fontId="74" fillId="36" borderId="12" xfId="42" applyNumberFormat="1" applyFont="1" applyFill="1" applyBorder="1" applyAlignment="1">
      <alignment/>
    </xf>
    <xf numFmtId="0" fontId="8" fillId="36" borderId="12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 wrapText="1"/>
    </xf>
    <xf numFmtId="0" fontId="8" fillId="36" borderId="11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center"/>
    </xf>
    <xf numFmtId="201" fontId="8" fillId="38" borderId="13" xfId="42" applyNumberFormat="1" applyFont="1" applyFill="1" applyBorder="1" applyAlignment="1">
      <alignment vertical="top"/>
    </xf>
    <xf numFmtId="43" fontId="19" fillId="35" borderId="13" xfId="42" applyFont="1" applyFill="1" applyBorder="1" applyAlignment="1">
      <alignment/>
    </xf>
    <xf numFmtId="43" fontId="80" fillId="35" borderId="13" xfId="42" applyFont="1" applyFill="1" applyBorder="1" applyAlignment="1">
      <alignment/>
    </xf>
    <xf numFmtId="43" fontId="9" fillId="0" borderId="0" xfId="42" applyFont="1" applyAlignment="1">
      <alignment/>
    </xf>
    <xf numFmtId="201" fontId="21" fillId="0" borderId="0" xfId="0" applyNumberFormat="1" applyFont="1" applyAlignment="1">
      <alignment/>
    </xf>
    <xf numFmtId="49" fontId="9" fillId="36" borderId="0" xfId="0" applyNumberFormat="1" applyFont="1" applyFill="1" applyBorder="1" applyAlignment="1">
      <alignment horizontal="right" vertical="top"/>
    </xf>
    <xf numFmtId="49" fontId="9" fillId="36" borderId="13" xfId="0" applyNumberFormat="1" applyFont="1" applyFill="1" applyBorder="1" applyAlignment="1">
      <alignment horizontal="right" vertical="top"/>
    </xf>
    <xf numFmtId="0" fontId="76" fillId="0" borderId="13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201" fontId="77" fillId="0" borderId="0" xfId="42" applyNumberFormat="1" applyFont="1" applyBorder="1" applyAlignment="1">
      <alignment vertical="center"/>
    </xf>
    <xf numFmtId="0" fontId="77" fillId="0" borderId="0" xfId="57" applyFont="1" applyBorder="1" applyAlignment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77" fillId="38" borderId="13" xfId="57" applyFont="1" applyFill="1" applyBorder="1" applyAlignment="1">
      <alignment vertical="center"/>
      <protection/>
    </xf>
    <xf numFmtId="0" fontId="77" fillId="34" borderId="13" xfId="57" applyFont="1" applyFill="1" applyBorder="1" applyAlignment="1">
      <alignment horizontal="center" vertical="center" wrapText="1"/>
      <protection/>
    </xf>
    <xf numFmtId="201" fontId="77" fillId="38" borderId="13" xfId="42" applyNumberFormat="1" applyFont="1" applyFill="1" applyBorder="1" applyAlignment="1">
      <alignment horizontal="center" vertical="center"/>
    </xf>
    <xf numFmtId="0" fontId="77" fillId="34" borderId="35" xfId="57" applyFont="1" applyFill="1" applyBorder="1" applyAlignment="1">
      <alignment horizontal="center" vertical="center" wrapText="1"/>
      <protection/>
    </xf>
    <xf numFmtId="201" fontId="77" fillId="0" borderId="0" xfId="42" applyNumberFormat="1" applyFont="1" applyBorder="1" applyAlignment="1">
      <alignment horizontal="center" vertical="center"/>
    </xf>
    <xf numFmtId="201" fontId="77" fillId="36" borderId="24" xfId="42" applyNumberFormat="1" applyFont="1" applyFill="1" applyBorder="1" applyAlignment="1">
      <alignment vertical="center"/>
    </xf>
    <xf numFmtId="0" fontId="77" fillId="36" borderId="24" xfId="57" applyFont="1" applyFill="1" applyBorder="1" applyAlignment="1">
      <alignment vertical="center"/>
      <protection/>
    </xf>
    <xf numFmtId="201" fontId="77" fillId="36" borderId="0" xfId="42" applyNumberFormat="1" applyFont="1" applyFill="1" applyBorder="1" applyAlignment="1">
      <alignment vertical="center"/>
    </xf>
    <xf numFmtId="0" fontId="77" fillId="36" borderId="0" xfId="57" applyFont="1" applyFill="1" applyBorder="1" applyAlignment="1">
      <alignment vertical="center"/>
      <protection/>
    </xf>
    <xf numFmtId="201" fontId="77" fillId="36" borderId="0" xfId="57" applyNumberFormat="1" applyFont="1" applyFill="1" applyBorder="1" applyAlignment="1">
      <alignment vertical="center"/>
      <protection/>
    </xf>
    <xf numFmtId="0" fontId="77" fillId="36" borderId="14" xfId="58" applyFont="1" applyFill="1" applyBorder="1" applyAlignment="1">
      <alignment vertical="center" wrapText="1"/>
      <protection/>
    </xf>
    <xf numFmtId="0" fontId="77" fillId="36" borderId="11" xfId="58" applyFont="1" applyFill="1" applyBorder="1" applyAlignment="1">
      <alignment vertical="center" wrapText="1"/>
      <protection/>
    </xf>
    <xf numFmtId="0" fontId="77" fillId="36" borderId="17" xfId="58" applyFont="1" applyFill="1" applyBorder="1" applyAlignment="1">
      <alignment vertical="center" wrapText="1"/>
      <protection/>
    </xf>
    <xf numFmtId="201" fontId="77" fillId="36" borderId="36" xfId="42" applyNumberFormat="1" applyFont="1" applyFill="1" applyBorder="1" applyAlignment="1">
      <alignment vertical="center"/>
    </xf>
    <xf numFmtId="0" fontId="77" fillId="36" borderId="10" xfId="57" applyFont="1" applyFill="1" applyBorder="1" applyAlignment="1">
      <alignment vertical="center"/>
      <protection/>
    </xf>
    <xf numFmtId="201" fontId="77" fillId="36" borderId="37" xfId="42" applyNumberFormat="1" applyFont="1" applyFill="1" applyBorder="1" applyAlignment="1">
      <alignment vertical="center"/>
    </xf>
    <xf numFmtId="0" fontId="77" fillId="36" borderId="11" xfId="57" applyFont="1" applyFill="1" applyBorder="1" applyAlignment="1">
      <alignment vertical="center"/>
      <protection/>
    </xf>
    <xf numFmtId="201" fontId="77" fillId="36" borderId="38" xfId="42" applyNumberFormat="1" applyFont="1" applyFill="1" applyBorder="1" applyAlignment="1">
      <alignment vertical="center"/>
    </xf>
    <xf numFmtId="0" fontId="77" fillId="36" borderId="17" xfId="57" applyFont="1" applyFill="1" applyBorder="1" applyAlignment="1">
      <alignment vertical="center"/>
      <protection/>
    </xf>
    <xf numFmtId="201" fontId="77" fillId="36" borderId="29" xfId="42" applyNumberFormat="1" applyFont="1" applyFill="1" applyBorder="1" applyAlignment="1">
      <alignment vertical="center"/>
    </xf>
    <xf numFmtId="0" fontId="77" fillId="36" borderId="29" xfId="57" applyFont="1" applyFill="1" applyBorder="1" applyAlignment="1">
      <alignment vertical="center"/>
      <protection/>
    </xf>
    <xf numFmtId="0" fontId="77" fillId="36" borderId="30" xfId="57" applyFont="1" applyFill="1" applyBorder="1" applyAlignment="1">
      <alignment vertical="center"/>
      <protection/>
    </xf>
    <xf numFmtId="201" fontId="77" fillId="36" borderId="30" xfId="42" applyNumberFormat="1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201" fontId="9" fillId="36" borderId="0" xfId="42" applyNumberFormat="1" applyFont="1" applyFill="1" applyAlignment="1">
      <alignment vertical="center"/>
    </xf>
    <xf numFmtId="0" fontId="77" fillId="36" borderId="0" xfId="0" applyFont="1" applyFill="1" applyAlignment="1">
      <alignment vertical="center"/>
    </xf>
    <xf numFmtId="201" fontId="77" fillId="36" borderId="0" xfId="42" applyNumberFormat="1" applyFont="1" applyFill="1" applyAlignment="1">
      <alignment vertical="center"/>
    </xf>
    <xf numFmtId="194" fontId="21" fillId="4" borderId="13" xfId="42" applyNumberFormat="1" applyFont="1" applyFill="1" applyBorder="1" applyAlignment="1">
      <alignment vertical="center"/>
    </xf>
    <xf numFmtId="201" fontId="21" fillId="36" borderId="10" xfId="42" applyNumberFormat="1" applyFont="1" applyFill="1" applyBorder="1" applyAlignment="1">
      <alignment vertical="top"/>
    </xf>
    <xf numFmtId="213" fontId="21" fillId="36" borderId="10" xfId="42" applyNumberFormat="1" applyFont="1" applyFill="1" applyBorder="1" applyAlignment="1">
      <alignment vertical="top"/>
    </xf>
    <xf numFmtId="201" fontId="19" fillId="36" borderId="10" xfId="42" applyNumberFormat="1" applyFont="1" applyFill="1" applyBorder="1" applyAlignment="1">
      <alignment vertical="top"/>
    </xf>
    <xf numFmtId="194" fontId="21" fillId="36" borderId="11" xfId="42" applyNumberFormat="1" applyFont="1" applyFill="1" applyBorder="1" applyAlignment="1">
      <alignment vertical="top"/>
    </xf>
    <xf numFmtId="194" fontId="19" fillId="36" borderId="14" xfId="42" applyNumberFormat="1" applyFont="1" applyFill="1" applyBorder="1" applyAlignment="1">
      <alignment vertical="top"/>
    </xf>
    <xf numFmtId="194" fontId="19" fillId="36" borderId="11" xfId="42" applyNumberFormat="1" applyFont="1" applyFill="1" applyBorder="1" applyAlignment="1">
      <alignment vertical="top"/>
    </xf>
    <xf numFmtId="194" fontId="21" fillId="36" borderId="12" xfId="42" applyNumberFormat="1" applyFont="1" applyFill="1" applyBorder="1" applyAlignment="1">
      <alignment vertical="top"/>
    </xf>
    <xf numFmtId="194" fontId="19" fillId="36" borderId="12" xfId="42" applyNumberFormat="1" applyFont="1" applyFill="1" applyBorder="1" applyAlignment="1">
      <alignment vertical="top"/>
    </xf>
    <xf numFmtId="194" fontId="21" fillId="4" borderId="13" xfId="42" applyNumberFormat="1" applyFont="1" applyFill="1" applyBorder="1" applyAlignment="1">
      <alignment vertical="top"/>
    </xf>
    <xf numFmtId="194" fontId="21" fillId="36" borderId="14" xfId="42" applyNumberFormat="1" applyFont="1" applyFill="1" applyBorder="1" applyAlignment="1">
      <alignment vertical="top"/>
    </xf>
    <xf numFmtId="194" fontId="21" fillId="33" borderId="11" xfId="42" applyNumberFormat="1" applyFont="1" applyFill="1" applyBorder="1" applyAlignment="1">
      <alignment horizontal="center" vertical="top"/>
    </xf>
    <xf numFmtId="194" fontId="21" fillId="36" borderId="11" xfId="42" applyNumberFormat="1" applyFont="1" applyFill="1" applyBorder="1" applyAlignment="1">
      <alignment horizontal="center" vertical="top"/>
    </xf>
    <xf numFmtId="194" fontId="21" fillId="36" borderId="11" xfId="0" applyNumberFormat="1" applyFont="1" applyFill="1" applyBorder="1" applyAlignment="1">
      <alignment horizontal="center" vertical="top"/>
    </xf>
    <xf numFmtId="194" fontId="80" fillId="36" borderId="13" xfId="42" applyNumberFormat="1" applyFont="1" applyFill="1" applyBorder="1" applyAlignment="1">
      <alignment vertical="top"/>
    </xf>
    <xf numFmtId="194" fontId="19" fillId="36" borderId="13" xfId="42" applyNumberFormat="1" applyFont="1" applyFill="1" applyBorder="1" applyAlignment="1">
      <alignment vertical="top"/>
    </xf>
    <xf numFmtId="194" fontId="81" fillId="5" borderId="13" xfId="0" applyNumberFormat="1" applyFont="1" applyFill="1" applyBorder="1" applyAlignment="1">
      <alignment vertical="top" wrapText="1"/>
    </xf>
    <xf numFmtId="194" fontId="21" fillId="36" borderId="17" xfId="42" applyNumberFormat="1" applyFont="1" applyFill="1" applyBorder="1" applyAlignment="1">
      <alignment vertical="top"/>
    </xf>
    <xf numFmtId="194" fontId="19" fillId="7" borderId="17" xfId="42" applyNumberFormat="1" applyFont="1" applyFill="1" applyBorder="1" applyAlignment="1">
      <alignment vertical="top"/>
    </xf>
    <xf numFmtId="194" fontId="21" fillId="36" borderId="10" xfId="42" applyNumberFormat="1" applyFont="1" applyFill="1" applyBorder="1" applyAlignment="1">
      <alignment vertical="top"/>
    </xf>
    <xf numFmtId="194" fontId="21" fillId="7" borderId="10" xfId="42" applyNumberFormat="1" applyFont="1" applyFill="1" applyBorder="1" applyAlignment="1">
      <alignment vertical="top"/>
    </xf>
    <xf numFmtId="194" fontId="19" fillId="36" borderId="10" xfId="42" applyNumberFormat="1" applyFont="1" applyFill="1" applyBorder="1" applyAlignment="1">
      <alignment vertical="top"/>
    </xf>
    <xf numFmtId="194" fontId="21" fillId="7" borderId="11" xfId="42" applyNumberFormat="1" applyFont="1" applyFill="1" applyBorder="1" applyAlignment="1">
      <alignment vertical="top"/>
    </xf>
    <xf numFmtId="194" fontId="82" fillId="36" borderId="11" xfId="42" applyNumberFormat="1" applyFont="1" applyFill="1" applyBorder="1" applyAlignment="1">
      <alignment vertical="top"/>
    </xf>
    <xf numFmtId="194" fontId="82" fillId="36" borderId="17" xfId="42" applyNumberFormat="1" applyFont="1" applyFill="1" applyBorder="1" applyAlignment="1">
      <alignment vertical="top"/>
    </xf>
    <xf numFmtId="194" fontId="21" fillId="36" borderId="32" xfId="42" applyNumberFormat="1" applyFont="1" applyFill="1" applyBorder="1" applyAlignment="1">
      <alignment vertical="top"/>
    </xf>
    <xf numFmtId="194" fontId="19" fillId="36" borderId="17" xfId="42" applyNumberFormat="1" applyFont="1" applyFill="1" applyBorder="1" applyAlignment="1">
      <alignment vertical="top"/>
    </xf>
    <xf numFmtId="194" fontId="81" fillId="5" borderId="18" xfId="0" applyNumberFormat="1" applyFont="1" applyFill="1" applyBorder="1" applyAlignment="1">
      <alignment vertical="top" wrapText="1"/>
    </xf>
    <xf numFmtId="194" fontId="21" fillId="36" borderId="15" xfId="42" applyNumberFormat="1" applyFont="1" applyFill="1" applyBorder="1" applyAlignment="1">
      <alignment vertical="top"/>
    </xf>
    <xf numFmtId="194" fontId="21" fillId="36" borderId="13" xfId="42" applyNumberFormat="1" applyFont="1" applyFill="1" applyBorder="1" applyAlignment="1">
      <alignment vertical="top"/>
    </xf>
    <xf numFmtId="194" fontId="21" fillId="36" borderId="11" xfId="42" applyNumberFormat="1" applyFont="1" applyFill="1" applyBorder="1" applyAlignment="1">
      <alignment horizontal="right" vertical="top" wrapText="1"/>
    </xf>
    <xf numFmtId="194" fontId="19" fillId="36" borderId="11" xfId="42" applyNumberFormat="1" applyFont="1" applyFill="1" applyBorder="1" applyAlignment="1">
      <alignment horizontal="right" vertical="top" wrapText="1"/>
    </xf>
    <xf numFmtId="194" fontId="82" fillId="36" borderId="11" xfId="42" applyNumberFormat="1" applyFont="1" applyFill="1" applyBorder="1" applyAlignment="1">
      <alignment horizontal="right" vertical="top" wrapText="1"/>
    </xf>
    <xf numFmtId="194" fontId="21" fillId="36" borderId="14" xfId="42" applyNumberFormat="1" applyFont="1" applyFill="1" applyBorder="1" applyAlignment="1">
      <alignment horizontal="right" vertical="top" wrapText="1"/>
    </xf>
    <xf numFmtId="194" fontId="19" fillId="36" borderId="14" xfId="42" applyNumberFormat="1" applyFont="1" applyFill="1" applyBorder="1" applyAlignment="1">
      <alignment horizontal="right" vertical="top" wrapText="1"/>
    </xf>
    <xf numFmtId="194" fontId="80" fillId="36" borderId="11" xfId="42" applyNumberFormat="1" applyFont="1" applyFill="1" applyBorder="1" applyAlignment="1">
      <alignment vertical="top"/>
    </xf>
    <xf numFmtId="194" fontId="21" fillId="36" borderId="0" xfId="42" applyNumberFormat="1" applyFont="1" applyFill="1" applyBorder="1" applyAlignment="1">
      <alignment vertical="top"/>
    </xf>
    <xf numFmtId="194" fontId="19" fillId="36" borderId="0" xfId="42" applyNumberFormat="1" applyFont="1" applyFill="1" applyBorder="1" applyAlignment="1">
      <alignment vertical="top"/>
    </xf>
    <xf numFmtId="194" fontId="21" fillId="7" borderId="14" xfId="42" applyNumberFormat="1" applyFont="1" applyFill="1" applyBorder="1" applyAlignment="1">
      <alignment vertical="top"/>
    </xf>
    <xf numFmtId="194" fontId="19" fillId="7" borderId="14" xfId="42" applyNumberFormat="1" applyFont="1" applyFill="1" applyBorder="1" applyAlignment="1">
      <alignment vertical="top"/>
    </xf>
    <xf numFmtId="194" fontId="21" fillId="36" borderId="11" xfId="0" applyNumberFormat="1" applyFont="1" applyFill="1" applyBorder="1" applyAlignment="1">
      <alignment vertical="top"/>
    </xf>
    <xf numFmtId="194" fontId="21" fillId="36" borderId="17" xfId="0" applyNumberFormat="1" applyFont="1" applyFill="1" applyBorder="1" applyAlignment="1">
      <alignment vertical="top"/>
    </xf>
    <xf numFmtId="194" fontId="21" fillId="36" borderId="12" xfId="42" applyNumberFormat="1" applyFont="1" applyFill="1" applyBorder="1" applyAlignment="1">
      <alignment horizontal="right" vertical="top"/>
    </xf>
    <xf numFmtId="194" fontId="19" fillId="36" borderId="12" xfId="42" applyNumberFormat="1" applyFont="1" applyFill="1" applyBorder="1" applyAlignment="1">
      <alignment horizontal="right" vertical="top"/>
    </xf>
    <xf numFmtId="194" fontId="83" fillId="5" borderId="13" xfId="0" applyNumberFormat="1" applyFont="1" applyFill="1" applyBorder="1" applyAlignment="1">
      <alignment horizontal="left" vertical="top" wrapText="1"/>
    </xf>
    <xf numFmtId="194" fontId="83" fillId="5" borderId="13" xfId="0" applyNumberFormat="1" applyFont="1" applyFill="1" applyBorder="1" applyAlignment="1">
      <alignment vertical="top" wrapText="1"/>
    </xf>
    <xf numFmtId="194" fontId="19" fillId="36" borderId="15" xfId="42" applyNumberFormat="1" applyFont="1" applyFill="1" applyBorder="1" applyAlignment="1">
      <alignment vertical="top"/>
    </xf>
    <xf numFmtId="194" fontId="83" fillId="5" borderId="13" xfId="0" applyNumberFormat="1" applyFont="1" applyFill="1" applyBorder="1" applyAlignment="1">
      <alignment vertical="top"/>
    </xf>
    <xf numFmtId="194" fontId="21" fillId="3" borderId="14" xfId="42" applyNumberFormat="1" applyFont="1" applyFill="1" applyBorder="1" applyAlignment="1">
      <alignment vertical="top"/>
    </xf>
    <xf numFmtId="194" fontId="19" fillId="3" borderId="14" xfId="42" applyNumberFormat="1" applyFont="1" applyFill="1" applyBorder="1" applyAlignment="1">
      <alignment vertical="top"/>
    </xf>
    <xf numFmtId="0" fontId="76" fillId="7" borderId="11" xfId="0" applyFont="1" applyFill="1" applyBorder="1" applyAlignment="1">
      <alignment vertical="top" wrapText="1"/>
    </xf>
    <xf numFmtId="194" fontId="19" fillId="7" borderId="11" xfId="42" applyNumberFormat="1" applyFont="1" applyFill="1" applyBorder="1" applyAlignment="1">
      <alignment vertical="top"/>
    </xf>
    <xf numFmtId="0" fontId="77" fillId="0" borderId="15" xfId="0" applyFont="1" applyBorder="1" applyAlignment="1">
      <alignment horizontal="justify" vertical="top" wrapText="1"/>
    </xf>
    <xf numFmtId="194" fontId="21" fillId="36" borderId="15" xfId="42" applyNumberFormat="1" applyFont="1" applyFill="1" applyBorder="1" applyAlignment="1">
      <alignment horizontal="right" vertical="top"/>
    </xf>
    <xf numFmtId="194" fontId="19" fillId="36" borderId="15" xfId="42" applyNumberFormat="1" applyFont="1" applyFill="1" applyBorder="1" applyAlignment="1">
      <alignment horizontal="right" vertical="top"/>
    </xf>
    <xf numFmtId="0" fontId="9" fillId="36" borderId="25" xfId="0" applyFont="1" applyFill="1" applyBorder="1" applyAlignment="1">
      <alignment vertical="top"/>
    </xf>
    <xf numFmtId="194" fontId="84" fillId="5" borderId="13" xfId="0" applyNumberFormat="1" applyFont="1" applyFill="1" applyBorder="1" applyAlignment="1">
      <alignment vertical="top" wrapText="1"/>
    </xf>
    <xf numFmtId="194" fontId="34" fillId="4" borderId="13" xfId="42" applyNumberFormat="1" applyFont="1" applyFill="1" applyBorder="1" applyAlignment="1">
      <alignment vertical="top"/>
    </xf>
    <xf numFmtId="43" fontId="74" fillId="36" borderId="29" xfId="42" applyFont="1" applyFill="1" applyBorder="1" applyAlignment="1">
      <alignment/>
    </xf>
    <xf numFmtId="201" fontId="9" fillId="7" borderId="11" xfId="42" applyNumberFormat="1" applyFont="1" applyFill="1" applyBorder="1" applyAlignment="1">
      <alignment/>
    </xf>
    <xf numFmtId="201" fontId="8" fillId="7" borderId="11" xfId="42" applyNumberFormat="1" applyFont="1" applyFill="1" applyBorder="1" applyAlignment="1">
      <alignment vertical="top"/>
    </xf>
    <xf numFmtId="201" fontId="8" fillId="7" borderId="18" xfId="42" applyNumberFormat="1" applyFont="1" applyFill="1" applyBorder="1" applyAlignment="1">
      <alignment vertical="top"/>
    </xf>
    <xf numFmtId="201" fontId="8" fillId="7" borderId="13" xfId="42" applyNumberFormat="1" applyFont="1" applyFill="1" applyBorder="1" applyAlignment="1">
      <alignment/>
    </xf>
    <xf numFmtId="201" fontId="8" fillId="7" borderId="13" xfId="0" applyNumberFormat="1" applyFont="1" applyFill="1" applyBorder="1" applyAlignment="1">
      <alignment vertical="top"/>
    </xf>
    <xf numFmtId="0" fontId="9" fillId="36" borderId="21" xfId="0" applyFont="1" applyFill="1" applyBorder="1" applyAlignment="1">
      <alignment vertical="top"/>
    </xf>
    <xf numFmtId="0" fontId="9" fillId="36" borderId="22" xfId="0" applyFont="1" applyFill="1" applyBorder="1" applyAlignment="1">
      <alignment vertical="top"/>
    </xf>
    <xf numFmtId="194" fontId="21" fillId="36" borderId="18" xfId="0" applyNumberFormat="1" applyFont="1" applyFill="1" applyBorder="1" applyAlignment="1">
      <alignment vertical="top"/>
    </xf>
    <xf numFmtId="194" fontId="21" fillId="36" borderId="18" xfId="42" applyNumberFormat="1" applyFont="1" applyFill="1" applyBorder="1" applyAlignment="1">
      <alignment vertical="top"/>
    </xf>
    <xf numFmtId="0" fontId="76" fillId="0" borderId="13" xfId="0" applyFont="1" applyBorder="1" applyAlignment="1">
      <alignment horizontal="left" vertical="top" wrapText="1"/>
    </xf>
    <xf numFmtId="194" fontId="21" fillId="36" borderId="17" xfId="42" applyNumberFormat="1" applyFont="1" applyFill="1" applyBorder="1" applyAlignment="1">
      <alignment horizontal="right" vertical="top" wrapText="1"/>
    </xf>
    <xf numFmtId="194" fontId="19" fillId="36" borderId="17" xfId="42" applyNumberFormat="1" applyFont="1" applyFill="1" applyBorder="1" applyAlignment="1">
      <alignment horizontal="right" vertical="top" wrapText="1"/>
    </xf>
    <xf numFmtId="194" fontId="82" fillId="36" borderId="17" xfId="42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0" fontId="77" fillId="0" borderId="10" xfId="0" applyFont="1" applyBorder="1" applyAlignment="1">
      <alignment horizontal="justify" vertical="top" wrapText="1"/>
    </xf>
    <xf numFmtId="43" fontId="9" fillId="0" borderId="12" xfId="42" applyFont="1" applyBorder="1" applyAlignment="1">
      <alignment horizontal="left" vertical="top" wrapText="1"/>
    </xf>
    <xf numFmtId="43" fontId="21" fillId="5" borderId="10" xfId="42" applyFont="1" applyFill="1" applyBorder="1" applyAlignment="1">
      <alignment/>
    </xf>
    <xf numFmtId="0" fontId="21" fillId="5" borderId="11" xfId="0" applyFont="1" applyFill="1" applyBorder="1" applyAlignment="1">
      <alignment/>
    </xf>
    <xf numFmtId="43" fontId="21" fillId="5" borderId="11" xfId="42" applyFont="1" applyFill="1" applyBorder="1" applyAlignment="1">
      <alignment/>
    </xf>
    <xf numFmtId="43" fontId="21" fillId="5" borderId="12" xfId="42" applyFont="1" applyFill="1" applyBorder="1" applyAlignment="1">
      <alignment vertical="top"/>
    </xf>
    <xf numFmtId="43" fontId="21" fillId="5" borderId="13" xfId="0" applyNumberFormat="1" applyFont="1" applyFill="1" applyBorder="1" applyAlignment="1">
      <alignment vertical="center"/>
    </xf>
    <xf numFmtId="43" fontId="21" fillId="5" borderId="17" xfId="42" applyFont="1" applyFill="1" applyBorder="1" applyAlignment="1">
      <alignment vertical="top"/>
    </xf>
    <xf numFmtId="43" fontId="21" fillId="0" borderId="17" xfId="42" applyFont="1" applyBorder="1" applyAlignment="1">
      <alignment vertical="top"/>
    </xf>
    <xf numFmtId="43" fontId="21" fillId="36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38" borderId="13" xfId="0" applyFont="1" applyFill="1" applyBorder="1" applyAlignment="1">
      <alignment horizontal="center"/>
    </xf>
    <xf numFmtId="43" fontId="31" fillId="36" borderId="11" xfId="42" applyFont="1" applyFill="1" applyBorder="1" applyAlignment="1">
      <alignment/>
    </xf>
    <xf numFmtId="43" fontId="19" fillId="36" borderId="14" xfId="42" applyFont="1" applyFill="1" applyBorder="1" applyAlignment="1">
      <alignment/>
    </xf>
    <xf numFmtId="43" fontId="8" fillId="0" borderId="15" xfId="42" applyFont="1" applyBorder="1" applyAlignment="1">
      <alignment/>
    </xf>
    <xf numFmtId="43" fontId="9" fillId="0" borderId="15" xfId="42" applyFont="1" applyBorder="1" applyAlignment="1">
      <alignment/>
    </xf>
    <xf numFmtId="43" fontId="21" fillId="0" borderId="15" xfId="42" applyFont="1" applyBorder="1" applyAlignment="1">
      <alignment/>
    </xf>
    <xf numFmtId="43" fontId="8" fillId="38" borderId="13" xfId="42" applyFont="1" applyFill="1" applyBorder="1" applyAlignment="1">
      <alignment/>
    </xf>
    <xf numFmtId="0" fontId="8" fillId="0" borderId="15" xfId="0" applyFont="1" applyBorder="1" applyAlignment="1">
      <alignment/>
    </xf>
    <xf numFmtId="43" fontId="8" fillId="36" borderId="10" xfId="42" applyFont="1" applyFill="1" applyBorder="1" applyAlignment="1">
      <alignment/>
    </xf>
    <xf numFmtId="43" fontId="9" fillId="36" borderId="10" xfId="42" applyFont="1" applyFill="1" applyBorder="1" applyAlignment="1">
      <alignment/>
    </xf>
    <xf numFmtId="43" fontId="21" fillId="36" borderId="10" xfId="42" applyFont="1" applyFill="1" applyBorder="1" applyAlignment="1">
      <alignment/>
    </xf>
    <xf numFmtId="43" fontId="8" fillId="36" borderId="11" xfId="42" applyFont="1" applyFill="1" applyBorder="1" applyAlignment="1">
      <alignment/>
    </xf>
    <xf numFmtId="43" fontId="21" fillId="36" borderId="11" xfId="42" applyFont="1" applyFill="1" applyBorder="1" applyAlignment="1">
      <alignment/>
    </xf>
    <xf numFmtId="0" fontId="8" fillId="36" borderId="15" xfId="0" applyFont="1" applyFill="1" applyBorder="1" applyAlignment="1">
      <alignment horizontal="left"/>
    </xf>
    <xf numFmtId="43" fontId="8" fillId="36" borderId="15" xfId="42" applyFont="1" applyFill="1" applyBorder="1" applyAlignment="1">
      <alignment/>
    </xf>
    <xf numFmtId="43" fontId="9" fillId="36" borderId="15" xfId="42" applyFont="1" applyFill="1" applyBorder="1" applyAlignment="1">
      <alignment/>
    </xf>
    <xf numFmtId="43" fontId="21" fillId="36" borderId="15" xfId="42" applyFont="1" applyFill="1" applyBorder="1" applyAlignment="1">
      <alignment/>
    </xf>
    <xf numFmtId="43" fontId="8" fillId="38" borderId="39" xfId="42" applyFont="1" applyFill="1" applyBorder="1" applyAlignment="1">
      <alignment/>
    </xf>
    <xf numFmtId="43" fontId="10" fillId="35" borderId="13" xfId="42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1" fillId="0" borderId="11" xfId="0" applyFont="1" applyBorder="1" applyAlignment="1">
      <alignment/>
    </xf>
    <xf numFmtId="43" fontId="8" fillId="0" borderId="0" xfId="42" applyFont="1" applyBorder="1" applyAlignment="1">
      <alignment/>
    </xf>
    <xf numFmtId="43" fontId="9" fillId="7" borderId="0" xfId="42" applyFont="1" applyFill="1" applyBorder="1" applyAlignment="1">
      <alignment/>
    </xf>
    <xf numFmtId="43" fontId="8" fillId="0" borderId="0" xfId="0" applyNumberFormat="1" applyFont="1" applyBorder="1" applyAlignment="1">
      <alignment/>
    </xf>
    <xf numFmtId="43" fontId="10" fillId="0" borderId="0" xfId="42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43" fontId="20" fillId="0" borderId="0" xfId="0" applyNumberFormat="1" applyFont="1" applyBorder="1" applyAlignment="1">
      <alignment/>
    </xf>
    <xf numFmtId="43" fontId="20" fillId="0" borderId="0" xfId="42" applyFont="1" applyBorder="1" applyAlignment="1">
      <alignment vertical="center" wrapText="1"/>
    </xf>
    <xf numFmtId="43" fontId="24" fillId="0" borderId="0" xfId="42" applyFont="1" applyBorder="1" applyAlignment="1">
      <alignment/>
    </xf>
    <xf numFmtId="43" fontId="23" fillId="0" borderId="0" xfId="42" applyFont="1" applyBorder="1" applyAlignment="1">
      <alignment horizontal="right"/>
    </xf>
    <xf numFmtId="0" fontId="10" fillId="0" borderId="13" xfId="0" applyFont="1" applyBorder="1" applyAlignment="1">
      <alignment/>
    </xf>
    <xf numFmtId="43" fontId="8" fillId="7" borderId="13" xfId="42" applyFont="1" applyFill="1" applyBorder="1" applyAlignment="1">
      <alignment/>
    </xf>
    <xf numFmtId="0" fontId="13" fillId="0" borderId="13" xfId="0" applyFont="1" applyBorder="1" applyAlignment="1">
      <alignment/>
    </xf>
    <xf numFmtId="43" fontId="9" fillId="7" borderId="13" xfId="42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43" fontId="8" fillId="0" borderId="13" xfId="42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3" fontId="11" fillId="0" borderId="13" xfId="42" applyFont="1" applyBorder="1" applyAlignment="1">
      <alignment/>
    </xf>
    <xf numFmtId="0" fontId="76" fillId="7" borderId="17" xfId="0" applyFont="1" applyFill="1" applyBorder="1" applyAlignment="1">
      <alignment vertical="top" wrapText="1"/>
    </xf>
    <xf numFmtId="194" fontId="21" fillId="7" borderId="17" xfId="42" applyNumberFormat="1" applyFont="1" applyFill="1" applyBorder="1" applyAlignment="1">
      <alignment vertical="top"/>
    </xf>
    <xf numFmtId="0" fontId="73" fillId="0" borderId="0" xfId="57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85" fillId="5" borderId="39" xfId="0" applyFont="1" applyFill="1" applyBorder="1" applyAlignment="1">
      <alignment horizontal="center" vertical="top" wrapText="1"/>
    </xf>
    <xf numFmtId="0" fontId="85" fillId="5" borderId="40" xfId="0" applyFont="1" applyFill="1" applyBorder="1" applyAlignment="1">
      <alignment horizontal="center" vertical="top" wrapText="1"/>
    </xf>
    <xf numFmtId="0" fontId="75" fillId="5" borderId="39" xfId="0" applyFont="1" applyFill="1" applyBorder="1" applyAlignment="1">
      <alignment horizontal="left" vertical="top" wrapText="1"/>
    </xf>
    <xf numFmtId="0" fontId="75" fillId="5" borderId="40" xfId="0" applyFont="1" applyFill="1" applyBorder="1" applyAlignment="1">
      <alignment horizontal="left" vertical="top" wrapText="1"/>
    </xf>
    <xf numFmtId="0" fontId="78" fillId="5" borderId="39" xfId="0" applyFont="1" applyFill="1" applyBorder="1" applyAlignment="1">
      <alignment horizontal="left" vertical="top" wrapText="1"/>
    </xf>
    <xf numFmtId="0" fontId="78" fillId="5" borderId="35" xfId="0" applyFont="1" applyFill="1" applyBorder="1" applyAlignment="1">
      <alignment horizontal="left" vertical="top" wrapText="1"/>
    </xf>
    <xf numFmtId="0" fontId="78" fillId="5" borderId="4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6" fillId="0" borderId="0" xfId="57" applyFont="1" applyBorder="1" applyAlignment="1">
      <alignment horizontal="center" vertical="center"/>
      <protection/>
    </xf>
    <xf numFmtId="0" fontId="87" fillId="5" borderId="39" xfId="0" applyFont="1" applyFill="1" applyBorder="1" applyAlignment="1">
      <alignment horizontal="left" vertical="top" wrapText="1"/>
    </xf>
    <xf numFmtId="0" fontId="87" fillId="5" borderId="35" xfId="0" applyFont="1" applyFill="1" applyBorder="1" applyAlignment="1">
      <alignment horizontal="left" vertical="top" wrapText="1"/>
    </xf>
    <xf numFmtId="0" fontId="75" fillId="5" borderId="21" xfId="0" applyFont="1" applyFill="1" applyBorder="1" applyAlignment="1">
      <alignment horizontal="left" vertical="top" wrapText="1"/>
    </xf>
    <xf numFmtId="0" fontId="75" fillId="5" borderId="22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43" fontId="9" fillId="0" borderId="39" xfId="42" applyFont="1" applyBorder="1" applyAlignment="1">
      <alignment horizontal="center"/>
    </xf>
    <xf numFmtId="43" fontId="9" fillId="0" borderId="35" xfId="42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8" fillId="0" borderId="13" xfId="42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8" fillId="0" borderId="13" xfId="42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3" fontId="8" fillId="7" borderId="13" xfId="42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3" fontId="20" fillId="0" borderId="0" xfId="42" applyFont="1" applyBorder="1" applyAlignment="1">
      <alignment horizontal="center" vertical="center"/>
    </xf>
    <xf numFmtId="43" fontId="20" fillId="0" borderId="0" xfId="42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" fontId="23" fillId="0" borderId="0" xfId="0" applyNumberFormat="1" applyFont="1" applyBorder="1" applyAlignment="1">
      <alignment horizontal="center"/>
    </xf>
    <xf numFmtId="43" fontId="8" fillId="0" borderId="16" xfId="42" applyFont="1" applyBorder="1" applyAlignment="1">
      <alignment horizontal="center" vertical="center"/>
    </xf>
    <xf numFmtId="43" fontId="8" fillId="0" borderId="18" xfId="42" applyFont="1" applyBorder="1" applyAlignment="1">
      <alignment horizontal="center" vertical="center"/>
    </xf>
    <xf numFmtId="43" fontId="8" fillId="0" borderId="39" xfId="42" applyFont="1" applyBorder="1" applyAlignment="1">
      <alignment horizontal="center"/>
    </xf>
    <xf numFmtId="43" fontId="8" fillId="0" borderId="35" xfId="4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" fontId="10" fillId="0" borderId="0" xfId="0" applyNumberFormat="1" applyFont="1" applyAlignment="1">
      <alignment horizontal="center"/>
    </xf>
    <xf numFmtId="43" fontId="9" fillId="0" borderId="13" xfId="42" applyFont="1" applyBorder="1" applyAlignment="1">
      <alignment horizontal="center" vertical="center"/>
    </xf>
    <xf numFmtId="43" fontId="9" fillId="0" borderId="13" xfId="42" applyFont="1" applyBorder="1" applyAlignment="1">
      <alignment horizontal="center"/>
    </xf>
    <xf numFmtId="43" fontId="9" fillId="0" borderId="13" xfId="42" applyFont="1" applyBorder="1" applyAlignment="1">
      <alignment vertical="center"/>
    </xf>
    <xf numFmtId="43" fontId="9" fillId="0" borderId="39" xfId="42" applyFont="1" applyBorder="1" applyAlignment="1">
      <alignment vertical="center"/>
    </xf>
    <xf numFmtId="43" fontId="9" fillId="0" borderId="35" xfId="42" applyFont="1" applyBorder="1" applyAlignment="1">
      <alignment horizontal="center" vertical="center"/>
    </xf>
    <xf numFmtId="0" fontId="7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88" fillId="36" borderId="13" xfId="0" applyFont="1" applyFill="1" applyBorder="1" applyAlignment="1">
      <alignment vertical="top"/>
    </xf>
    <xf numFmtId="0" fontId="10" fillId="0" borderId="0" xfId="0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ร่าง แผน 4 ปี (2 พ.ย 54)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Sheet1" xfId="65"/>
    <cellStyle name="ปกติ_Sheet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9"/>
  <sheetViews>
    <sheetView zoomScalePageLayoutView="0" workbookViewId="0" topLeftCell="A43">
      <selection activeCell="D51" sqref="D51"/>
    </sheetView>
  </sheetViews>
  <sheetFormatPr defaultColWidth="9.140625" defaultRowHeight="12.75"/>
  <cols>
    <col min="1" max="1" width="19.57421875" style="51" customWidth="1"/>
    <col min="2" max="5" width="11.28125" style="51" bestFit="1" customWidth="1"/>
    <col min="6" max="6" width="12.421875" style="51" bestFit="1" customWidth="1"/>
    <col min="7" max="7" width="14.00390625" style="51" bestFit="1" customWidth="1"/>
    <col min="8" max="8" width="12.7109375" style="51" bestFit="1" customWidth="1"/>
    <col min="9" max="16384" width="9.140625" style="51" customWidth="1"/>
  </cols>
  <sheetData>
    <row r="5" spans="1:8" ht="36">
      <c r="A5" s="567" t="s">
        <v>165</v>
      </c>
      <c r="B5" s="567"/>
      <c r="C5" s="567"/>
      <c r="D5" s="567"/>
      <c r="E5" s="567"/>
      <c r="F5" s="567"/>
      <c r="G5" s="567"/>
      <c r="H5" s="166"/>
    </row>
    <row r="6" spans="1:7" ht="36">
      <c r="A6" s="568" t="s">
        <v>82</v>
      </c>
      <c r="B6" s="568"/>
      <c r="C6" s="568"/>
      <c r="D6" s="568"/>
      <c r="E6" s="568"/>
      <c r="F6" s="568"/>
      <c r="G6" s="568"/>
    </row>
    <row r="7" spans="1:7" ht="36">
      <c r="A7" s="568" t="s">
        <v>166</v>
      </c>
      <c r="B7" s="568"/>
      <c r="C7" s="568"/>
      <c r="D7" s="568"/>
      <c r="E7" s="568"/>
      <c r="F7" s="568"/>
      <c r="G7" s="568"/>
    </row>
    <row r="8" spans="1:7" ht="36">
      <c r="A8" s="568" t="s">
        <v>167</v>
      </c>
      <c r="B8" s="568"/>
      <c r="C8" s="568"/>
      <c r="D8" s="568"/>
      <c r="E8" s="568"/>
      <c r="F8" s="568"/>
      <c r="G8" s="568"/>
    </row>
    <row r="17" ht="36">
      <c r="G17" s="52" t="s">
        <v>36</v>
      </c>
    </row>
    <row r="18" ht="36">
      <c r="G18" s="52" t="s">
        <v>37</v>
      </c>
    </row>
    <row r="27" spans="1:7" ht="36">
      <c r="A27" s="568" t="s">
        <v>6</v>
      </c>
      <c r="B27" s="568"/>
      <c r="C27" s="568"/>
      <c r="D27" s="568"/>
      <c r="E27" s="568"/>
      <c r="F27" s="568"/>
      <c r="G27" s="568"/>
    </row>
    <row r="29" spans="1:7" ht="36">
      <c r="A29" s="568" t="s">
        <v>38</v>
      </c>
      <c r="B29" s="568"/>
      <c r="C29" s="568"/>
      <c r="D29" s="568"/>
      <c r="E29" s="568"/>
      <c r="F29" s="568"/>
      <c r="G29" s="568"/>
    </row>
    <row r="47" spans="1:7" ht="36">
      <c r="A47" s="568" t="s">
        <v>6</v>
      </c>
      <c r="B47" s="568"/>
      <c r="C47" s="568"/>
      <c r="D47" s="568"/>
      <c r="E47" s="568"/>
      <c r="F47" s="568"/>
      <c r="G47" s="568"/>
    </row>
    <row r="49" spans="1:7" ht="36">
      <c r="A49" s="568" t="s">
        <v>45</v>
      </c>
      <c r="B49" s="568"/>
      <c r="C49" s="568"/>
      <c r="D49" s="568"/>
      <c r="E49" s="568"/>
      <c r="F49" s="568"/>
      <c r="G49" s="568"/>
    </row>
  </sheetData>
  <sheetProtection/>
  <mergeCells count="8">
    <mergeCell ref="A5:G5"/>
    <mergeCell ref="A29:G29"/>
    <mergeCell ref="A49:G49"/>
    <mergeCell ref="A27:G27"/>
    <mergeCell ref="A47:G47"/>
    <mergeCell ref="A6:G6"/>
    <mergeCell ref="A8:G8"/>
    <mergeCell ref="A7:G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14">
      <selection activeCell="J119" sqref="J119"/>
    </sheetView>
  </sheetViews>
  <sheetFormatPr defaultColWidth="39.00390625" defaultRowHeight="27.75" customHeight="1"/>
  <cols>
    <col min="1" max="1" width="5.7109375" style="411" customWidth="1"/>
    <col min="2" max="2" width="30.00390625" style="411" customWidth="1"/>
    <col min="3" max="3" width="10.421875" style="410" customWidth="1"/>
    <col min="4" max="4" width="10.28125" style="410" customWidth="1"/>
    <col min="5" max="5" width="10.7109375" style="410" customWidth="1"/>
    <col min="6" max="6" width="11.140625" style="410" customWidth="1"/>
    <col min="7" max="7" width="9.7109375" style="410" customWidth="1"/>
    <col min="8" max="8" width="12.00390625" style="411" customWidth="1"/>
    <col min="9" max="9" width="16.140625" style="410" customWidth="1"/>
    <col min="10" max="10" width="17.140625" style="411" customWidth="1"/>
    <col min="11" max="16384" width="39.00390625" style="411" customWidth="1"/>
  </cols>
  <sheetData>
    <row r="1" spans="1:8" ht="27.75" customHeight="1">
      <c r="A1" s="579" t="s">
        <v>321</v>
      </c>
      <c r="B1" s="579"/>
      <c r="C1" s="579"/>
      <c r="D1" s="579"/>
      <c r="E1" s="579"/>
      <c r="F1" s="579"/>
      <c r="G1" s="579"/>
      <c r="H1" s="579"/>
    </row>
    <row r="2" spans="1:8" ht="27.75" customHeight="1">
      <c r="A2" s="577" t="s">
        <v>322</v>
      </c>
      <c r="B2" s="578"/>
      <c r="C2" s="578"/>
      <c r="D2" s="578"/>
      <c r="E2" s="578"/>
      <c r="F2" s="578"/>
      <c r="G2" s="578"/>
      <c r="H2" s="578"/>
    </row>
    <row r="3" spans="1:8" ht="27.75" customHeight="1">
      <c r="A3" s="412"/>
      <c r="B3" s="412"/>
      <c r="C3" s="412"/>
      <c r="D3" s="412"/>
      <c r="E3" s="412"/>
      <c r="F3" s="412"/>
      <c r="G3" s="412"/>
      <c r="H3" s="412"/>
    </row>
    <row r="4" spans="1:9" ht="27.75" customHeight="1">
      <c r="A4" s="413" t="s">
        <v>301</v>
      </c>
      <c r="B4" s="414" t="s">
        <v>128</v>
      </c>
      <c r="C4" s="415" t="s">
        <v>34</v>
      </c>
      <c r="D4" s="415" t="s">
        <v>0</v>
      </c>
      <c r="E4" s="415" t="s">
        <v>1</v>
      </c>
      <c r="F4" s="415" t="s">
        <v>2</v>
      </c>
      <c r="G4" s="415" t="s">
        <v>20</v>
      </c>
      <c r="H4" s="416" t="s">
        <v>18</v>
      </c>
      <c r="I4" s="417" t="s">
        <v>129</v>
      </c>
    </row>
    <row r="5" spans="1:9" ht="27.75" customHeight="1">
      <c r="A5" s="241" t="s">
        <v>169</v>
      </c>
      <c r="B5" s="307" t="s">
        <v>88</v>
      </c>
      <c r="C5" s="441"/>
      <c r="D5" s="442"/>
      <c r="E5" s="441"/>
      <c r="F5" s="443"/>
      <c r="G5" s="441"/>
      <c r="H5" s="441"/>
      <c r="I5" s="417"/>
    </row>
    <row r="6" spans="1:9" ht="27.75" customHeight="1">
      <c r="A6" s="251"/>
      <c r="B6" s="292" t="s">
        <v>170</v>
      </c>
      <c r="C6" s="444"/>
      <c r="D6" s="444"/>
      <c r="E6" s="444"/>
      <c r="F6" s="445"/>
      <c r="G6" s="444"/>
      <c r="H6" s="444">
        <f aca="true" t="shared" si="0" ref="H6:H11">SUM(C6:G6)</f>
        <v>0</v>
      </c>
      <c r="I6" s="417" t="s">
        <v>325</v>
      </c>
    </row>
    <row r="7" spans="1:9" ht="27.75" customHeight="1">
      <c r="A7" s="251"/>
      <c r="B7" s="292" t="s">
        <v>174</v>
      </c>
      <c r="C7" s="444">
        <v>347600</v>
      </c>
      <c r="D7" s="444"/>
      <c r="E7" s="444"/>
      <c r="F7" s="445">
        <v>72070</v>
      </c>
      <c r="G7" s="444"/>
      <c r="H7" s="444">
        <f t="shared" si="0"/>
        <v>419670</v>
      </c>
      <c r="I7" s="417"/>
    </row>
    <row r="8" spans="1:9" ht="27.75" customHeight="1">
      <c r="A8" s="251"/>
      <c r="B8" s="292" t="s">
        <v>176</v>
      </c>
      <c r="C8" s="444"/>
      <c r="D8" s="444">
        <v>129600</v>
      </c>
      <c r="E8" s="444"/>
      <c r="F8" s="445"/>
      <c r="G8" s="444"/>
      <c r="H8" s="444">
        <f t="shared" si="0"/>
        <v>129600</v>
      </c>
      <c r="I8" s="417"/>
    </row>
    <row r="9" spans="1:9" ht="27.75" customHeight="1">
      <c r="A9" s="251"/>
      <c r="B9" s="292" t="s">
        <v>177</v>
      </c>
      <c r="C9" s="444">
        <v>13920</v>
      </c>
      <c r="D9" s="444"/>
      <c r="E9" s="444"/>
      <c r="F9" s="446"/>
      <c r="G9" s="444"/>
      <c r="H9" s="444">
        <f t="shared" si="0"/>
        <v>13920</v>
      </c>
      <c r="I9" s="417"/>
    </row>
    <row r="10" spans="1:9" ht="27.75" customHeight="1">
      <c r="A10" s="373"/>
      <c r="B10" s="313" t="s">
        <v>178</v>
      </c>
      <c r="C10" s="447">
        <v>8342.4</v>
      </c>
      <c r="D10" s="447"/>
      <c r="E10" s="447"/>
      <c r="F10" s="448">
        <v>3605</v>
      </c>
      <c r="G10" s="447"/>
      <c r="H10" s="447">
        <f t="shared" si="0"/>
        <v>11947.4</v>
      </c>
      <c r="I10" s="417"/>
    </row>
    <row r="11" spans="1:9" ht="27.75" customHeight="1">
      <c r="A11" s="374"/>
      <c r="B11" s="375" t="s">
        <v>180</v>
      </c>
      <c r="C11" s="440">
        <f>SUM(C6:C10)</f>
        <v>369862.4</v>
      </c>
      <c r="D11" s="440">
        <f>SUM(D6:D10)</f>
        <v>129600</v>
      </c>
      <c r="E11" s="440">
        <f>SUM(E6:E10)</f>
        <v>0</v>
      </c>
      <c r="F11" s="440">
        <f>SUM(F6:F10)</f>
        <v>75675</v>
      </c>
      <c r="G11" s="440">
        <f>SUM(G6:G10)</f>
        <v>0</v>
      </c>
      <c r="H11" s="440">
        <f t="shared" si="0"/>
        <v>575137.4</v>
      </c>
      <c r="I11" s="417"/>
    </row>
    <row r="12" spans="1:9" ht="27.75" customHeight="1">
      <c r="A12" s="241" t="s">
        <v>181</v>
      </c>
      <c r="B12" s="307" t="s">
        <v>89</v>
      </c>
      <c r="C12" s="450"/>
      <c r="D12" s="450"/>
      <c r="E12" s="450"/>
      <c r="F12" s="445"/>
      <c r="G12" s="450"/>
      <c r="H12" s="450"/>
      <c r="I12" s="417"/>
    </row>
    <row r="13" spans="1:9" ht="27.75" customHeight="1">
      <c r="A13" s="251"/>
      <c r="B13" s="292" t="s">
        <v>182</v>
      </c>
      <c r="C13" s="444">
        <v>86700</v>
      </c>
      <c r="D13" s="444">
        <v>7200</v>
      </c>
      <c r="E13" s="444">
        <v>9450</v>
      </c>
      <c r="F13" s="446">
        <v>4800</v>
      </c>
      <c r="G13" s="444"/>
      <c r="H13" s="444">
        <f>SUM(C13:G13)</f>
        <v>108150</v>
      </c>
      <c r="I13" s="417"/>
    </row>
    <row r="14" spans="1:9" ht="27.75" customHeight="1">
      <c r="A14" s="251"/>
      <c r="B14" s="292" t="s">
        <v>183</v>
      </c>
      <c r="C14" s="444">
        <v>204812.93</v>
      </c>
      <c r="D14" s="444">
        <v>3215</v>
      </c>
      <c r="E14" s="444">
        <v>23564</v>
      </c>
      <c r="F14" s="446">
        <v>20960</v>
      </c>
      <c r="G14" s="444">
        <v>3040</v>
      </c>
      <c r="H14" s="444">
        <f>SUM(C14:G14)</f>
        <v>255591.93</v>
      </c>
      <c r="I14" s="417"/>
    </row>
    <row r="15" spans="1:9" ht="27.75" customHeight="1">
      <c r="A15" s="251"/>
      <c r="B15" s="292" t="s">
        <v>108</v>
      </c>
      <c r="C15" s="451">
        <v>93532.46</v>
      </c>
      <c r="D15" s="452">
        <v>1460</v>
      </c>
      <c r="E15" s="453">
        <v>3159.6</v>
      </c>
      <c r="F15" s="446">
        <v>137846.66</v>
      </c>
      <c r="G15" s="452"/>
      <c r="H15" s="444">
        <f>SUM(C15:G15)</f>
        <v>235998.72000000003</v>
      </c>
      <c r="I15" s="417"/>
    </row>
    <row r="16" spans="1:9" ht="27.75" customHeight="1">
      <c r="A16" s="373"/>
      <c r="B16" s="313" t="s">
        <v>184</v>
      </c>
      <c r="C16" s="447">
        <v>5336.3</v>
      </c>
      <c r="D16" s="447">
        <v>1213.38</v>
      </c>
      <c r="E16" s="447">
        <v>672.01</v>
      </c>
      <c r="F16" s="448">
        <v>1885.88</v>
      </c>
      <c r="G16" s="447">
        <v>761.84</v>
      </c>
      <c r="H16" s="444">
        <f>SUM(C16:G16)</f>
        <v>9869.41</v>
      </c>
      <c r="I16" s="417"/>
    </row>
    <row r="17" spans="1:9" ht="27.75" customHeight="1">
      <c r="A17" s="374"/>
      <c r="B17" s="375" t="s">
        <v>187</v>
      </c>
      <c r="C17" s="449">
        <f aca="true" t="shared" si="1" ref="C17:H17">SUM(C13:C16)</f>
        <v>390381.69</v>
      </c>
      <c r="D17" s="449">
        <f t="shared" si="1"/>
        <v>13088.380000000001</v>
      </c>
      <c r="E17" s="449">
        <f t="shared" si="1"/>
        <v>36845.61</v>
      </c>
      <c r="F17" s="449">
        <f t="shared" si="1"/>
        <v>165492.54</v>
      </c>
      <c r="G17" s="449">
        <f t="shared" si="1"/>
        <v>3801.84</v>
      </c>
      <c r="H17" s="449">
        <f t="shared" si="1"/>
        <v>609610.06</v>
      </c>
      <c r="I17" s="417">
        <f>SUM(H6:H16)</f>
        <v>1759884.8599999999</v>
      </c>
    </row>
    <row r="18" spans="1:9" ht="27.75" customHeight="1">
      <c r="A18" s="376" t="s">
        <v>189</v>
      </c>
      <c r="B18" s="377" t="s">
        <v>120</v>
      </c>
      <c r="C18" s="454">
        <v>147032.71</v>
      </c>
      <c r="D18" s="454">
        <v>3640</v>
      </c>
      <c r="E18" s="454">
        <v>67046</v>
      </c>
      <c r="F18" s="455">
        <v>9900</v>
      </c>
      <c r="G18" s="454"/>
      <c r="H18" s="454">
        <f>SUM(C18:G18)</f>
        <v>227618.71</v>
      </c>
      <c r="I18" s="417"/>
    </row>
    <row r="19" spans="1:9" ht="27.75" customHeight="1">
      <c r="A19" s="376" t="s">
        <v>191</v>
      </c>
      <c r="B19" s="627" t="s">
        <v>192</v>
      </c>
      <c r="C19" s="454">
        <f aca="true" t="shared" si="2" ref="C19:H19">SUM(C20+C35+C41+C57+C88+C100+C109+C114+C118)</f>
        <v>638741.61</v>
      </c>
      <c r="D19" s="454">
        <f t="shared" si="2"/>
        <v>956101.52</v>
      </c>
      <c r="E19" s="454">
        <f t="shared" si="2"/>
        <v>287389</v>
      </c>
      <c r="F19" s="454">
        <f t="shared" si="2"/>
        <v>42999.53</v>
      </c>
      <c r="G19" s="454">
        <f t="shared" si="2"/>
        <v>294629.9</v>
      </c>
      <c r="H19" s="454">
        <f t="shared" si="2"/>
        <v>2219861.56</v>
      </c>
      <c r="I19" s="417">
        <v>-20000</v>
      </c>
    </row>
    <row r="20" spans="1:9" ht="55.5" customHeight="1">
      <c r="A20" s="580" t="s">
        <v>194</v>
      </c>
      <c r="B20" s="581"/>
      <c r="C20" s="456">
        <f aca="true" t="shared" si="3" ref="C20:H20">SUM(C21:C34)</f>
        <v>0</v>
      </c>
      <c r="D20" s="456">
        <f t="shared" si="3"/>
        <v>0</v>
      </c>
      <c r="E20" s="456">
        <f t="shared" si="3"/>
        <v>0</v>
      </c>
      <c r="F20" s="456">
        <f t="shared" si="3"/>
        <v>0</v>
      </c>
      <c r="G20" s="456">
        <f t="shared" si="3"/>
        <v>0</v>
      </c>
      <c r="H20" s="456">
        <f t="shared" si="3"/>
        <v>0</v>
      </c>
      <c r="I20" s="417"/>
    </row>
    <row r="21" spans="1:8" ht="43.5" hidden="1">
      <c r="A21" s="241" t="s">
        <v>169</v>
      </c>
      <c r="B21" s="242" t="s">
        <v>195</v>
      </c>
      <c r="C21" s="450"/>
      <c r="D21" s="450"/>
      <c r="E21" s="450"/>
      <c r="F21" s="445"/>
      <c r="G21" s="450"/>
      <c r="H21" s="450">
        <f aca="true" t="shared" si="4" ref="H21:H34">SUM(C21:G21)</f>
        <v>0</v>
      </c>
    </row>
    <row r="22" spans="1:9" s="419" customFormat="1" ht="43.5" hidden="1">
      <c r="A22" s="241"/>
      <c r="B22" s="252" t="s">
        <v>196</v>
      </c>
      <c r="C22" s="450"/>
      <c r="D22" s="444"/>
      <c r="E22" s="450"/>
      <c r="F22" s="445"/>
      <c r="G22" s="450"/>
      <c r="H22" s="450">
        <f t="shared" si="4"/>
        <v>0</v>
      </c>
      <c r="I22" s="418">
        <f>SUM(H23:H25)</f>
        <v>0</v>
      </c>
    </row>
    <row r="23" spans="1:10" s="421" customFormat="1" ht="27.75" customHeight="1" hidden="1">
      <c r="A23" s="241"/>
      <c r="B23" s="242" t="s">
        <v>197</v>
      </c>
      <c r="C23" s="450"/>
      <c r="D23" s="450"/>
      <c r="E23" s="450"/>
      <c r="F23" s="445"/>
      <c r="G23" s="450"/>
      <c r="H23" s="450">
        <f t="shared" si="4"/>
        <v>0</v>
      </c>
      <c r="I23" s="420" t="s">
        <v>6</v>
      </c>
      <c r="J23" s="421" t="s">
        <v>130</v>
      </c>
    </row>
    <row r="24" spans="1:9" s="421" customFormat="1" ht="21.75" hidden="1">
      <c r="A24" s="254"/>
      <c r="B24" s="255" t="s">
        <v>123</v>
      </c>
      <c r="C24" s="457"/>
      <c r="D24" s="457"/>
      <c r="E24" s="457"/>
      <c r="F24" s="458"/>
      <c r="G24" s="457"/>
      <c r="H24" s="457">
        <f t="shared" si="4"/>
        <v>0</v>
      </c>
      <c r="I24" s="420"/>
    </row>
    <row r="25" spans="1:9" s="421" customFormat="1" ht="21.75" hidden="1">
      <c r="A25" s="287"/>
      <c r="B25" s="288" t="s">
        <v>198</v>
      </c>
      <c r="C25" s="459"/>
      <c r="D25" s="460"/>
      <c r="E25" s="459"/>
      <c r="F25" s="461"/>
      <c r="G25" s="459"/>
      <c r="H25" s="459">
        <f t="shared" si="4"/>
        <v>0</v>
      </c>
      <c r="I25" s="420"/>
    </row>
    <row r="26" spans="1:9" s="421" customFormat="1" ht="43.5" hidden="1">
      <c r="A26" s="241"/>
      <c r="B26" s="242" t="s">
        <v>199</v>
      </c>
      <c r="C26" s="450"/>
      <c r="D26" s="450"/>
      <c r="E26" s="450"/>
      <c r="F26" s="445"/>
      <c r="G26" s="450"/>
      <c r="H26" s="450">
        <f t="shared" si="4"/>
        <v>0</v>
      </c>
      <c r="I26" s="420">
        <v>10000</v>
      </c>
    </row>
    <row r="27" spans="1:9" s="421" customFormat="1" ht="21.75" hidden="1">
      <c r="A27" s="241"/>
      <c r="B27" s="245" t="s">
        <v>200</v>
      </c>
      <c r="C27" s="462"/>
      <c r="D27" s="444"/>
      <c r="E27" s="450"/>
      <c r="F27" s="445"/>
      <c r="G27" s="450"/>
      <c r="H27" s="450">
        <f t="shared" si="4"/>
        <v>0</v>
      </c>
      <c r="I27" s="420"/>
    </row>
    <row r="28" spans="1:9" s="421" customFormat="1" ht="21.75" hidden="1">
      <c r="A28" s="241"/>
      <c r="B28" s="245" t="s">
        <v>201</v>
      </c>
      <c r="C28" s="444"/>
      <c r="D28" s="444"/>
      <c r="E28" s="450"/>
      <c r="F28" s="445"/>
      <c r="G28" s="450"/>
      <c r="H28" s="450">
        <f t="shared" si="4"/>
        <v>0</v>
      </c>
      <c r="I28" s="420"/>
    </row>
    <row r="29" spans="1:9" s="421" customFormat="1" ht="23.25" customHeight="1" hidden="1">
      <c r="A29" s="241"/>
      <c r="B29" s="245" t="s">
        <v>202</v>
      </c>
      <c r="C29" s="444"/>
      <c r="D29" s="444"/>
      <c r="E29" s="450"/>
      <c r="F29" s="445"/>
      <c r="G29" s="450"/>
      <c r="H29" s="450">
        <f t="shared" si="4"/>
        <v>0</v>
      </c>
      <c r="I29" s="420"/>
    </row>
    <row r="30" spans="1:9" s="421" customFormat="1" ht="65.25" hidden="1">
      <c r="A30" s="251" t="s">
        <v>181</v>
      </c>
      <c r="B30" s="252" t="s">
        <v>203</v>
      </c>
      <c r="C30" s="444"/>
      <c r="D30" s="444"/>
      <c r="E30" s="444"/>
      <c r="F30" s="446"/>
      <c r="G30" s="444"/>
      <c r="H30" s="450">
        <f t="shared" si="4"/>
        <v>0</v>
      </c>
      <c r="I30" s="420"/>
    </row>
    <row r="31" spans="1:9" s="421" customFormat="1" ht="21.75" hidden="1">
      <c r="A31" s="251" t="s">
        <v>189</v>
      </c>
      <c r="B31" s="245" t="s">
        <v>204</v>
      </c>
      <c r="C31" s="444"/>
      <c r="D31" s="444"/>
      <c r="E31" s="444"/>
      <c r="F31" s="446"/>
      <c r="G31" s="444"/>
      <c r="H31" s="444">
        <f t="shared" si="4"/>
        <v>0</v>
      </c>
      <c r="I31" s="420" t="s">
        <v>131</v>
      </c>
    </row>
    <row r="32" spans="1:9" s="421" customFormat="1" ht="43.5" hidden="1">
      <c r="A32" s="241" t="s">
        <v>191</v>
      </c>
      <c r="B32" s="242" t="s">
        <v>205</v>
      </c>
      <c r="C32" s="450"/>
      <c r="D32" s="450"/>
      <c r="E32" s="450"/>
      <c r="F32" s="445"/>
      <c r="G32" s="450"/>
      <c r="H32" s="450">
        <f t="shared" si="4"/>
        <v>0</v>
      </c>
      <c r="I32" s="420"/>
    </row>
    <row r="33" spans="1:9" s="421" customFormat="1" ht="46.5" customHeight="1" hidden="1">
      <c r="A33" s="251" t="s">
        <v>206</v>
      </c>
      <c r="B33" s="245" t="s">
        <v>207</v>
      </c>
      <c r="C33" s="463"/>
      <c r="D33" s="444"/>
      <c r="E33" s="444"/>
      <c r="F33" s="446"/>
      <c r="G33" s="444"/>
      <c r="H33" s="450">
        <f t="shared" si="4"/>
        <v>0</v>
      </c>
      <c r="I33" s="420" t="s">
        <v>132</v>
      </c>
    </row>
    <row r="34" spans="1:9" s="421" customFormat="1" ht="21.75" hidden="1">
      <c r="A34" s="254" t="s">
        <v>208</v>
      </c>
      <c r="B34" s="378" t="s">
        <v>209</v>
      </c>
      <c r="C34" s="464"/>
      <c r="D34" s="465"/>
      <c r="E34" s="457"/>
      <c r="F34" s="466"/>
      <c r="G34" s="457"/>
      <c r="H34" s="457">
        <f t="shared" si="4"/>
        <v>0</v>
      </c>
      <c r="I34" s="420"/>
    </row>
    <row r="35" spans="1:8" ht="45" customHeight="1">
      <c r="A35" s="582" t="s">
        <v>210</v>
      </c>
      <c r="B35" s="583"/>
      <c r="C35" s="467">
        <f aca="true" t="shared" si="5" ref="C35:H35">SUM(C36:C40)</f>
        <v>0</v>
      </c>
      <c r="D35" s="467">
        <f t="shared" si="5"/>
        <v>0</v>
      </c>
      <c r="E35" s="467">
        <f t="shared" si="5"/>
        <v>0</v>
      </c>
      <c r="F35" s="467">
        <f t="shared" si="5"/>
        <v>0</v>
      </c>
      <c r="G35" s="467">
        <f t="shared" si="5"/>
        <v>0</v>
      </c>
      <c r="H35" s="467">
        <f t="shared" si="5"/>
        <v>0</v>
      </c>
    </row>
    <row r="36" spans="1:9" s="421" customFormat="1" ht="45" customHeight="1" hidden="1">
      <c r="A36" s="251" t="s">
        <v>169</v>
      </c>
      <c r="B36" s="245" t="s">
        <v>211</v>
      </c>
      <c r="C36" s="444"/>
      <c r="D36" s="444"/>
      <c r="E36" s="444"/>
      <c r="F36" s="446"/>
      <c r="G36" s="444"/>
      <c r="H36" s="450">
        <f>SUM(C36:G36)</f>
        <v>0</v>
      </c>
      <c r="I36" s="420"/>
    </row>
    <row r="37" spans="1:9" s="421" customFormat="1" ht="42.75" customHeight="1" hidden="1">
      <c r="A37" s="251" t="s">
        <v>181</v>
      </c>
      <c r="B37" s="245" t="s">
        <v>212</v>
      </c>
      <c r="C37" s="444"/>
      <c r="D37" s="444"/>
      <c r="E37" s="444"/>
      <c r="F37" s="446"/>
      <c r="G37" s="444"/>
      <c r="H37" s="444">
        <f>SUM(C37:G37)</f>
        <v>0</v>
      </c>
      <c r="I37" s="420"/>
    </row>
    <row r="38" spans="1:9" s="421" customFormat="1" ht="48" customHeight="1" hidden="1">
      <c r="A38" s="241" t="s">
        <v>189</v>
      </c>
      <c r="B38" s="242" t="s">
        <v>213</v>
      </c>
      <c r="C38" s="450"/>
      <c r="D38" s="450"/>
      <c r="E38" s="450"/>
      <c r="F38" s="445"/>
      <c r="G38" s="450"/>
      <c r="H38" s="450">
        <f>SUM(C38:G38)</f>
        <v>0</v>
      </c>
      <c r="I38" s="420"/>
    </row>
    <row r="39" spans="1:9" s="421" customFormat="1" ht="65.25" hidden="1">
      <c r="A39" s="251" t="s">
        <v>191</v>
      </c>
      <c r="B39" s="245" t="s">
        <v>214</v>
      </c>
      <c r="C39" s="444"/>
      <c r="D39" s="444"/>
      <c r="E39" s="444"/>
      <c r="F39" s="446"/>
      <c r="G39" s="444"/>
      <c r="H39" s="450">
        <f>SUM(C39:G39)</f>
        <v>0</v>
      </c>
      <c r="I39" s="420"/>
    </row>
    <row r="40" spans="1:9" s="421" customFormat="1" ht="48.75" customHeight="1" hidden="1">
      <c r="A40" s="251" t="s">
        <v>206</v>
      </c>
      <c r="B40" s="245" t="s">
        <v>215</v>
      </c>
      <c r="C40" s="444"/>
      <c r="D40" s="444"/>
      <c r="E40" s="444"/>
      <c r="F40" s="446"/>
      <c r="G40" s="444"/>
      <c r="H40" s="468">
        <f>SUM(C40:G40)</f>
        <v>0</v>
      </c>
      <c r="I40" s="420"/>
    </row>
    <row r="41" spans="1:8" ht="49.5" customHeight="1">
      <c r="A41" s="572" t="s">
        <v>133</v>
      </c>
      <c r="B41" s="573"/>
      <c r="C41" s="456">
        <f aca="true" t="shared" si="6" ref="C41:H41">SUM(C42:C55)</f>
        <v>87959</v>
      </c>
      <c r="D41" s="456">
        <f t="shared" si="6"/>
        <v>22000</v>
      </c>
      <c r="E41" s="456">
        <f t="shared" si="6"/>
        <v>10814</v>
      </c>
      <c r="F41" s="456">
        <f t="shared" si="6"/>
        <v>0</v>
      </c>
      <c r="G41" s="456">
        <f t="shared" si="6"/>
        <v>31705</v>
      </c>
      <c r="H41" s="456">
        <f t="shared" si="6"/>
        <v>152478</v>
      </c>
    </row>
    <row r="42" spans="1:9" s="421" customFormat="1" ht="49.5" customHeight="1" hidden="1">
      <c r="A42" s="407" t="s">
        <v>169</v>
      </c>
      <c r="B42" s="408" t="s">
        <v>216</v>
      </c>
      <c r="C42" s="469"/>
      <c r="D42" s="469"/>
      <c r="E42" s="469"/>
      <c r="F42" s="455"/>
      <c r="G42" s="469"/>
      <c r="H42" s="469">
        <f aca="true" t="shared" si="7" ref="H42:H55">SUM(C42:G42)</f>
        <v>0</v>
      </c>
      <c r="I42" s="420">
        <f>SUM(H43:H50)</f>
        <v>9705</v>
      </c>
    </row>
    <row r="43" spans="1:9" s="421" customFormat="1" ht="65.25" hidden="1">
      <c r="A43" s="241" t="s">
        <v>181</v>
      </c>
      <c r="B43" s="242" t="s">
        <v>217</v>
      </c>
      <c r="C43" s="450"/>
      <c r="D43" s="450"/>
      <c r="E43" s="450"/>
      <c r="F43" s="445"/>
      <c r="G43" s="450"/>
      <c r="H43" s="450">
        <f t="shared" si="7"/>
        <v>0</v>
      </c>
      <c r="I43" s="420"/>
    </row>
    <row r="44" spans="1:9" s="421" customFormat="1" ht="44.25" customHeight="1">
      <c r="A44" s="254" t="s">
        <v>169</v>
      </c>
      <c r="B44" s="255" t="s">
        <v>218</v>
      </c>
      <c r="C44" s="457">
        <v>3500</v>
      </c>
      <c r="D44" s="509"/>
      <c r="E44" s="457"/>
      <c r="F44" s="510"/>
      <c r="G44" s="511">
        <v>6205</v>
      </c>
      <c r="H44" s="457">
        <f t="shared" si="7"/>
        <v>9705</v>
      </c>
      <c r="I44" s="420"/>
    </row>
    <row r="45" spans="1:9" s="421" customFormat="1" ht="87" hidden="1">
      <c r="A45" s="241"/>
      <c r="B45" s="242" t="s">
        <v>219</v>
      </c>
      <c r="C45" s="450"/>
      <c r="D45" s="473"/>
      <c r="E45" s="450"/>
      <c r="F45" s="474"/>
      <c r="G45" s="474"/>
      <c r="H45" s="450">
        <f t="shared" si="7"/>
        <v>0</v>
      </c>
      <c r="I45" s="420" t="s">
        <v>134</v>
      </c>
    </row>
    <row r="46" spans="1:9" s="421" customFormat="1" ht="43.5" hidden="1">
      <c r="A46" s="251"/>
      <c r="B46" s="245" t="s">
        <v>220</v>
      </c>
      <c r="C46" s="444"/>
      <c r="D46" s="470"/>
      <c r="E46" s="470"/>
      <c r="F46" s="446"/>
      <c r="G46" s="444"/>
      <c r="H46" s="450">
        <f t="shared" si="7"/>
        <v>0</v>
      </c>
      <c r="I46" s="420"/>
    </row>
    <row r="47" spans="1:9" s="421" customFormat="1" ht="21.75" hidden="1">
      <c r="A47" s="251"/>
      <c r="B47" s="245" t="s">
        <v>221</v>
      </c>
      <c r="C47" s="444"/>
      <c r="D47" s="470"/>
      <c r="E47" s="470"/>
      <c r="F47" s="446"/>
      <c r="G47" s="444"/>
      <c r="H47" s="444">
        <f t="shared" si="7"/>
        <v>0</v>
      </c>
      <c r="I47" s="420"/>
    </row>
    <row r="48" spans="1:9" s="421" customFormat="1" ht="65.25" hidden="1">
      <c r="A48" s="241"/>
      <c r="B48" s="242" t="s">
        <v>222</v>
      </c>
      <c r="C48" s="450"/>
      <c r="D48" s="473"/>
      <c r="E48" s="473"/>
      <c r="F48" s="445"/>
      <c r="G48" s="450"/>
      <c r="H48" s="450">
        <f t="shared" si="7"/>
        <v>0</v>
      </c>
      <c r="I48" s="420"/>
    </row>
    <row r="49" spans="1:9" s="421" customFormat="1" ht="43.5" hidden="1">
      <c r="A49" s="251" t="s">
        <v>191</v>
      </c>
      <c r="B49" s="245" t="s">
        <v>223</v>
      </c>
      <c r="C49" s="444"/>
      <c r="D49" s="444"/>
      <c r="E49" s="444"/>
      <c r="F49" s="446"/>
      <c r="G49" s="444"/>
      <c r="H49" s="450">
        <f t="shared" si="7"/>
        <v>0</v>
      </c>
      <c r="I49" s="420"/>
    </row>
    <row r="50" spans="1:9" s="421" customFormat="1" ht="65.25" hidden="1">
      <c r="A50" s="251"/>
      <c r="B50" s="245" t="s">
        <v>224</v>
      </c>
      <c r="C50" s="444"/>
      <c r="D50" s="444"/>
      <c r="E50" s="444"/>
      <c r="F50" s="446"/>
      <c r="G50" s="444"/>
      <c r="H50" s="450">
        <f t="shared" si="7"/>
        <v>0</v>
      </c>
      <c r="I50" s="420"/>
    </row>
    <row r="51" spans="1:9" s="421" customFormat="1" ht="46.5" customHeight="1">
      <c r="A51" s="251" t="s">
        <v>181</v>
      </c>
      <c r="B51" s="245" t="s">
        <v>225</v>
      </c>
      <c r="C51" s="444">
        <v>20228</v>
      </c>
      <c r="D51" s="444"/>
      <c r="E51" s="475"/>
      <c r="F51" s="475"/>
      <c r="G51" s="475"/>
      <c r="H51" s="450">
        <f t="shared" si="7"/>
        <v>20228</v>
      </c>
      <c r="I51" s="420"/>
    </row>
    <row r="52" spans="1:10" s="421" customFormat="1" ht="24" customHeight="1">
      <c r="A52" s="251" t="s">
        <v>189</v>
      </c>
      <c r="B52" s="245" t="s">
        <v>226</v>
      </c>
      <c r="C52" s="444">
        <v>64231</v>
      </c>
      <c r="D52" s="444">
        <v>22000</v>
      </c>
      <c r="E52" s="444">
        <v>10814</v>
      </c>
      <c r="F52" s="446"/>
      <c r="G52" s="444">
        <v>25500</v>
      </c>
      <c r="H52" s="450">
        <f t="shared" si="7"/>
        <v>122545</v>
      </c>
      <c r="I52" s="420" t="s">
        <v>135</v>
      </c>
      <c r="J52" s="422">
        <f>SUM(H53:H57)</f>
        <v>678568.53</v>
      </c>
    </row>
    <row r="53" spans="1:9" s="421" customFormat="1" ht="43.5" hidden="1">
      <c r="A53" s="251" t="s">
        <v>227</v>
      </c>
      <c r="B53" s="245" t="s">
        <v>228</v>
      </c>
      <c r="C53" s="444"/>
      <c r="D53" s="444"/>
      <c r="E53" s="444"/>
      <c r="F53" s="446"/>
      <c r="G53" s="444"/>
      <c r="H53" s="450">
        <f t="shared" si="7"/>
        <v>0</v>
      </c>
      <c r="I53" s="420" t="s">
        <v>6</v>
      </c>
    </row>
    <row r="54" spans="1:9" s="421" customFormat="1" ht="21.75" hidden="1">
      <c r="A54" s="251" t="s">
        <v>229</v>
      </c>
      <c r="B54" s="245" t="s">
        <v>230</v>
      </c>
      <c r="C54" s="444"/>
      <c r="D54" s="444"/>
      <c r="E54" s="444"/>
      <c r="F54" s="446"/>
      <c r="G54" s="444"/>
      <c r="H54" s="450">
        <f t="shared" si="7"/>
        <v>0</v>
      </c>
      <c r="I54" s="420" t="s">
        <v>6</v>
      </c>
    </row>
    <row r="55" spans="1:9" s="421" customFormat="1" ht="87" hidden="1">
      <c r="A55" s="281" t="s">
        <v>231</v>
      </c>
      <c r="B55" s="255" t="s">
        <v>232</v>
      </c>
      <c r="C55" s="457"/>
      <c r="D55" s="457"/>
      <c r="E55" s="457"/>
      <c r="F55" s="466"/>
      <c r="G55" s="457"/>
      <c r="H55" s="457">
        <f t="shared" si="7"/>
        <v>0</v>
      </c>
      <c r="I55" s="420"/>
    </row>
    <row r="56" spans="1:9" s="421" customFormat="1" ht="21.75" hidden="1">
      <c r="A56" s="406"/>
      <c r="B56" s="409"/>
      <c r="C56" s="476"/>
      <c r="D56" s="476"/>
      <c r="E56" s="476"/>
      <c r="F56" s="477"/>
      <c r="G56" s="476"/>
      <c r="H56" s="476"/>
      <c r="I56" s="420"/>
    </row>
    <row r="57" spans="1:9" s="421" customFormat="1" ht="49.5" customHeight="1">
      <c r="A57" s="572" t="s">
        <v>138</v>
      </c>
      <c r="B57" s="573"/>
      <c r="C57" s="456">
        <f aca="true" t="shared" si="8" ref="C57:H57">SUM(C58:C84)</f>
        <v>106425</v>
      </c>
      <c r="D57" s="456">
        <f t="shared" si="8"/>
        <v>13500</v>
      </c>
      <c r="E57" s="456">
        <f t="shared" si="8"/>
        <v>263865</v>
      </c>
      <c r="F57" s="456">
        <f t="shared" si="8"/>
        <v>42999.53</v>
      </c>
      <c r="G57" s="456">
        <f t="shared" si="8"/>
        <v>251779</v>
      </c>
      <c r="H57" s="456">
        <f t="shared" si="8"/>
        <v>678568.53</v>
      </c>
      <c r="I57" s="420"/>
    </row>
    <row r="58" spans="1:9" s="421" customFormat="1" ht="65.25">
      <c r="A58" s="287" t="s">
        <v>169</v>
      </c>
      <c r="B58" s="288" t="s">
        <v>233</v>
      </c>
      <c r="C58" s="459"/>
      <c r="D58" s="459"/>
      <c r="E58" s="459">
        <v>16000</v>
      </c>
      <c r="F58" s="461"/>
      <c r="G58" s="459"/>
      <c r="H58" s="459">
        <f>SUM(C58:G58)</f>
        <v>16000</v>
      </c>
      <c r="I58" s="420">
        <f>SUM(H59:H64)</f>
        <v>385000</v>
      </c>
    </row>
    <row r="59" spans="1:11" s="421" customFormat="1" ht="65.25" hidden="1">
      <c r="A59" s="241" t="s">
        <v>181</v>
      </c>
      <c r="B59" s="242" t="s">
        <v>234</v>
      </c>
      <c r="C59" s="450"/>
      <c r="D59" s="450"/>
      <c r="E59" s="450"/>
      <c r="F59" s="445"/>
      <c r="G59" s="450"/>
      <c r="H59" s="450">
        <f>SUM(C59:G59)</f>
        <v>0</v>
      </c>
      <c r="I59" s="420"/>
      <c r="K59" s="423" t="s">
        <v>127</v>
      </c>
    </row>
    <row r="60" spans="1:11" s="421" customFormat="1" ht="43.5">
      <c r="A60" s="241" t="s">
        <v>181</v>
      </c>
      <c r="B60" s="245" t="s">
        <v>235</v>
      </c>
      <c r="D60" s="444"/>
      <c r="E60" s="444">
        <v>35000</v>
      </c>
      <c r="F60" s="446"/>
      <c r="G60" s="444"/>
      <c r="H60" s="450">
        <f>SUM(C60:G60)</f>
        <v>35000</v>
      </c>
      <c r="I60" s="420"/>
      <c r="K60" s="424"/>
    </row>
    <row r="61" spans="1:11" s="421" customFormat="1" ht="43.5" hidden="1">
      <c r="A61" s="241"/>
      <c r="B61" s="245" t="s">
        <v>236</v>
      </c>
      <c r="C61" s="444"/>
      <c r="D61" s="444"/>
      <c r="E61" s="444"/>
      <c r="F61" s="446"/>
      <c r="G61" s="444"/>
      <c r="H61" s="450"/>
      <c r="I61" s="420"/>
      <c r="K61" s="423"/>
    </row>
    <row r="62" spans="1:11" s="421" customFormat="1" ht="69" customHeight="1">
      <c r="A62" s="251"/>
      <c r="B62" s="245" t="s">
        <v>237</v>
      </c>
      <c r="C62" s="444"/>
      <c r="D62" s="444"/>
      <c r="E62" s="444"/>
      <c r="F62" s="446"/>
      <c r="G62" s="444">
        <v>250000</v>
      </c>
      <c r="H62" s="444">
        <f aca="true" t="shared" si="9" ref="H62:H84">SUM(C62:G62)</f>
        <v>250000</v>
      </c>
      <c r="I62" s="420"/>
      <c r="K62" s="424"/>
    </row>
    <row r="63" spans="1:11" s="421" customFormat="1" ht="43.5">
      <c r="A63" s="241"/>
      <c r="B63" s="242" t="s">
        <v>239</v>
      </c>
      <c r="C63" s="444">
        <v>100000</v>
      </c>
      <c r="D63" s="450"/>
      <c r="E63" s="450"/>
      <c r="F63" s="445"/>
      <c r="G63" s="450"/>
      <c r="H63" s="450">
        <f t="shared" si="9"/>
        <v>100000</v>
      </c>
      <c r="I63" s="420"/>
      <c r="K63" s="424"/>
    </row>
    <row r="64" spans="1:11" s="421" customFormat="1" ht="65.25" hidden="1">
      <c r="A64" s="241"/>
      <c r="B64" s="242" t="s">
        <v>240</v>
      </c>
      <c r="C64" s="450"/>
      <c r="D64" s="450"/>
      <c r="E64" s="450"/>
      <c r="F64" s="445"/>
      <c r="G64" s="450"/>
      <c r="H64" s="450">
        <f t="shared" si="9"/>
        <v>0</v>
      </c>
      <c r="I64" s="420"/>
      <c r="K64" s="425"/>
    </row>
    <row r="65" spans="1:9" s="427" customFormat="1" ht="65.25" hidden="1">
      <c r="A65" s="241"/>
      <c r="B65" s="242" t="s">
        <v>241</v>
      </c>
      <c r="C65" s="450"/>
      <c r="D65" s="450"/>
      <c r="E65" s="450"/>
      <c r="F65" s="445"/>
      <c r="G65" s="450"/>
      <c r="H65" s="450">
        <f t="shared" si="9"/>
        <v>0</v>
      </c>
      <c r="I65" s="426"/>
    </row>
    <row r="66" spans="1:9" s="429" customFormat="1" ht="43.5" hidden="1">
      <c r="A66" s="241"/>
      <c r="B66" s="242" t="s">
        <v>242</v>
      </c>
      <c r="C66" s="450"/>
      <c r="D66" s="450"/>
      <c r="E66" s="450"/>
      <c r="F66" s="445"/>
      <c r="G66" s="450"/>
      <c r="H66" s="450">
        <f t="shared" si="9"/>
        <v>0</v>
      </c>
      <c r="I66" s="428">
        <f>SUM(H66:H67)</f>
        <v>0</v>
      </c>
    </row>
    <row r="67" spans="1:9" s="429" customFormat="1" ht="21.75" hidden="1">
      <c r="A67" s="241"/>
      <c r="B67" s="242" t="s">
        <v>243</v>
      </c>
      <c r="C67" s="450"/>
      <c r="D67" s="450"/>
      <c r="E67" s="450"/>
      <c r="F67" s="445"/>
      <c r="G67" s="450"/>
      <c r="H67" s="450">
        <f t="shared" si="9"/>
        <v>0</v>
      </c>
      <c r="I67" s="428"/>
    </row>
    <row r="68" spans="1:9" s="429" customFormat="1" ht="25.5" customHeight="1" hidden="1">
      <c r="A68" s="241"/>
      <c r="B68" s="242" t="s">
        <v>245</v>
      </c>
      <c r="C68" s="450"/>
      <c r="D68" s="450"/>
      <c r="E68" s="450"/>
      <c r="F68" s="445"/>
      <c r="G68" s="450"/>
      <c r="H68" s="450">
        <f t="shared" si="9"/>
        <v>0</v>
      </c>
      <c r="I68" s="428"/>
    </row>
    <row r="69" spans="1:10" s="429" customFormat="1" ht="43.5" hidden="1">
      <c r="A69" s="251"/>
      <c r="B69" s="490" t="s">
        <v>296</v>
      </c>
      <c r="C69" s="462"/>
      <c r="D69" s="462"/>
      <c r="E69" s="462"/>
      <c r="F69" s="491"/>
      <c r="G69" s="462"/>
      <c r="H69" s="462">
        <f t="shared" si="9"/>
        <v>0</v>
      </c>
      <c r="I69" s="428">
        <f>SUM(H70:H73)</f>
        <v>200983</v>
      </c>
      <c r="J69" s="429">
        <v>250000</v>
      </c>
    </row>
    <row r="70" spans="1:9" s="429" customFormat="1" ht="43.5" hidden="1">
      <c r="A70" s="241"/>
      <c r="B70" s="369" t="s">
        <v>297</v>
      </c>
      <c r="C70" s="478"/>
      <c r="D70" s="478"/>
      <c r="E70" s="478"/>
      <c r="F70" s="479"/>
      <c r="G70" s="462"/>
      <c r="H70" s="478">
        <f t="shared" si="9"/>
        <v>0</v>
      </c>
      <c r="I70" s="428"/>
    </row>
    <row r="71" spans="1:9" s="429" customFormat="1" ht="43.5" hidden="1">
      <c r="A71" s="241"/>
      <c r="B71" s="369" t="s">
        <v>298</v>
      </c>
      <c r="C71" s="478"/>
      <c r="D71" s="478"/>
      <c r="E71" s="478"/>
      <c r="F71" s="479"/>
      <c r="G71" s="462"/>
      <c r="H71" s="478">
        <f t="shared" si="9"/>
        <v>0</v>
      </c>
      <c r="I71" s="428"/>
    </row>
    <row r="72" spans="1:9" s="431" customFormat="1" ht="21.75">
      <c r="A72" s="251" t="s">
        <v>189</v>
      </c>
      <c r="B72" s="245" t="s">
        <v>246</v>
      </c>
      <c r="C72" s="444"/>
      <c r="D72" s="444"/>
      <c r="E72" s="444">
        <v>32883</v>
      </c>
      <c r="F72" s="446">
        <v>24100</v>
      </c>
      <c r="G72" s="444"/>
      <c r="H72" s="444">
        <f t="shared" si="9"/>
        <v>56983</v>
      </c>
      <c r="I72" s="430"/>
    </row>
    <row r="73" spans="1:9" s="421" customFormat="1" ht="24.75" customHeight="1">
      <c r="A73" s="307">
        <v>4</v>
      </c>
      <c r="B73" s="242" t="s">
        <v>247</v>
      </c>
      <c r="C73" s="450"/>
      <c r="D73" s="450"/>
      <c r="E73" s="450">
        <v>144000</v>
      </c>
      <c r="F73" s="445"/>
      <c r="G73" s="450"/>
      <c r="H73" s="450">
        <f t="shared" si="9"/>
        <v>144000</v>
      </c>
      <c r="I73" s="420"/>
    </row>
    <row r="74" spans="1:9" s="433" customFormat="1" ht="65.25" hidden="1">
      <c r="A74" s="251" t="s">
        <v>208</v>
      </c>
      <c r="B74" s="245" t="s">
        <v>248</v>
      </c>
      <c r="C74" s="444"/>
      <c r="D74" s="444"/>
      <c r="E74" s="444"/>
      <c r="F74" s="446"/>
      <c r="G74" s="444"/>
      <c r="H74" s="450">
        <f t="shared" si="9"/>
        <v>0</v>
      </c>
      <c r="I74" s="432"/>
    </row>
    <row r="75" spans="1:9" s="434" customFormat="1" ht="21.75">
      <c r="A75" s="251" t="s">
        <v>206</v>
      </c>
      <c r="B75" s="245" t="s">
        <v>249</v>
      </c>
      <c r="C75" s="444">
        <v>6085</v>
      </c>
      <c r="D75" s="444"/>
      <c r="E75" s="444"/>
      <c r="F75" s="446"/>
      <c r="G75" s="444"/>
      <c r="H75" s="450">
        <f t="shared" si="9"/>
        <v>6085</v>
      </c>
      <c r="I75" s="421" t="s">
        <v>136</v>
      </c>
    </row>
    <row r="76" spans="1:9" s="434" customFormat="1" ht="44.25" customHeight="1">
      <c r="A76" s="292">
        <v>8</v>
      </c>
      <c r="B76" s="245" t="s">
        <v>250</v>
      </c>
      <c r="C76" s="446">
        <v>340</v>
      </c>
      <c r="D76" s="444"/>
      <c r="E76" s="446">
        <v>35982</v>
      </c>
      <c r="F76" s="446">
        <v>18899.53</v>
      </c>
      <c r="G76" s="446"/>
      <c r="H76" s="450">
        <f t="shared" si="9"/>
        <v>55221.53</v>
      </c>
      <c r="I76" s="421"/>
    </row>
    <row r="77" spans="1:9" s="434" customFormat="1" ht="65.25">
      <c r="A77" s="292">
        <v>7</v>
      </c>
      <c r="B77" s="245" t="s">
        <v>251</v>
      </c>
      <c r="C77" s="446"/>
      <c r="D77" s="444">
        <v>5000</v>
      </c>
      <c r="E77" s="446"/>
      <c r="F77" s="446"/>
      <c r="G77" s="446"/>
      <c r="H77" s="450">
        <f t="shared" si="9"/>
        <v>5000</v>
      </c>
      <c r="I77" s="420"/>
    </row>
    <row r="78" spans="1:9" s="434" customFormat="1" ht="43.5" hidden="1">
      <c r="A78" s="292">
        <v>10</v>
      </c>
      <c r="B78" s="245" t="s">
        <v>252</v>
      </c>
      <c r="C78" s="446"/>
      <c r="D78" s="444"/>
      <c r="E78" s="446"/>
      <c r="F78" s="446"/>
      <c r="G78" s="446"/>
      <c r="H78" s="450">
        <f t="shared" si="9"/>
        <v>0</v>
      </c>
      <c r="I78" s="420"/>
    </row>
    <row r="79" spans="1:9" s="434" customFormat="1" ht="21.75" hidden="1">
      <c r="A79" s="292"/>
      <c r="B79" s="245" t="s">
        <v>124</v>
      </c>
      <c r="C79" s="446"/>
      <c r="D79" s="444"/>
      <c r="E79" s="446"/>
      <c r="F79" s="446"/>
      <c r="G79" s="446"/>
      <c r="H79" s="450">
        <f t="shared" si="9"/>
        <v>0</v>
      </c>
      <c r="I79" s="420"/>
    </row>
    <row r="80" spans="1:10" s="421" customFormat="1" ht="24" customHeight="1">
      <c r="A80" s="292"/>
      <c r="B80" s="242" t="s">
        <v>253</v>
      </c>
      <c r="C80" s="445"/>
      <c r="D80" s="450">
        <v>8500</v>
      </c>
      <c r="E80" s="445"/>
      <c r="F80" s="445"/>
      <c r="G80" s="445"/>
      <c r="H80" s="450">
        <f t="shared" si="9"/>
        <v>8500</v>
      </c>
      <c r="I80" s="420"/>
      <c r="J80" s="420">
        <f>SUM(H75:H80)</f>
        <v>74806.53</v>
      </c>
    </row>
    <row r="81" spans="1:10" s="421" customFormat="1" ht="23.25" customHeight="1" hidden="1">
      <c r="A81" s="313"/>
      <c r="B81" s="245" t="s">
        <v>254</v>
      </c>
      <c r="C81" s="446"/>
      <c r="D81" s="444"/>
      <c r="E81" s="446"/>
      <c r="F81" s="446"/>
      <c r="G81" s="446"/>
      <c r="H81" s="450">
        <f t="shared" si="9"/>
        <v>0</v>
      </c>
      <c r="I81" s="420" t="s">
        <v>137</v>
      </c>
      <c r="J81" s="420"/>
    </row>
    <row r="82" spans="1:10" s="421" customFormat="1" ht="21" customHeight="1">
      <c r="A82" s="292"/>
      <c r="B82" s="292" t="s">
        <v>255</v>
      </c>
      <c r="C82" s="480"/>
      <c r="D82" s="480"/>
      <c r="E82" s="480"/>
      <c r="F82" s="480"/>
      <c r="G82" s="444">
        <v>1779</v>
      </c>
      <c r="H82" s="450">
        <f t="shared" si="9"/>
        <v>1779</v>
      </c>
      <c r="I82" s="420"/>
      <c r="J82" s="420"/>
    </row>
    <row r="83" spans="1:10" s="421" customFormat="1" ht="21.75" customHeight="1" hidden="1">
      <c r="A83" s="292"/>
      <c r="B83" s="292" t="s">
        <v>256</v>
      </c>
      <c r="C83" s="480"/>
      <c r="D83" s="480"/>
      <c r="E83" s="480"/>
      <c r="F83" s="480"/>
      <c r="G83" s="444"/>
      <c r="H83" s="450">
        <f t="shared" si="9"/>
        <v>0</v>
      </c>
      <c r="I83" s="420"/>
      <c r="J83" s="420"/>
    </row>
    <row r="84" spans="1:8" ht="21.75" hidden="1">
      <c r="A84" s="300"/>
      <c r="B84" s="300" t="s">
        <v>257</v>
      </c>
      <c r="C84" s="481"/>
      <c r="D84" s="481"/>
      <c r="E84" s="481"/>
      <c r="F84" s="481"/>
      <c r="G84" s="457"/>
      <c r="H84" s="457">
        <f t="shared" si="9"/>
        <v>0</v>
      </c>
    </row>
    <row r="85" spans="1:8" ht="21.75" hidden="1">
      <c r="A85" s="504"/>
      <c r="B85" s="505"/>
      <c r="C85" s="506"/>
      <c r="D85" s="506"/>
      <c r="E85" s="506"/>
      <c r="F85" s="506"/>
      <c r="G85" s="507"/>
      <c r="H85" s="507"/>
    </row>
    <row r="86" spans="1:8" ht="21.75" hidden="1">
      <c r="A86" s="504"/>
      <c r="B86" s="505"/>
      <c r="C86" s="506"/>
      <c r="D86" s="506"/>
      <c r="E86" s="506"/>
      <c r="F86" s="506"/>
      <c r="G86" s="507"/>
      <c r="H86" s="507"/>
    </row>
    <row r="87" spans="1:8" ht="21.75" hidden="1">
      <c r="A87" s="504"/>
      <c r="B87" s="505"/>
      <c r="C87" s="506"/>
      <c r="D87" s="506"/>
      <c r="E87" s="506"/>
      <c r="F87" s="506"/>
      <c r="G87" s="507"/>
      <c r="H87" s="507"/>
    </row>
    <row r="88" spans="1:9" s="434" customFormat="1" ht="42.75" customHeight="1">
      <c r="A88" s="572" t="s">
        <v>140</v>
      </c>
      <c r="B88" s="573"/>
      <c r="C88" s="456">
        <f aca="true" t="shared" si="10" ref="C88:H88">SUM(C89:C99)</f>
        <v>20160.11</v>
      </c>
      <c r="D88" s="456">
        <f t="shared" si="10"/>
        <v>0</v>
      </c>
      <c r="E88" s="456">
        <f t="shared" si="10"/>
        <v>0</v>
      </c>
      <c r="F88" s="456">
        <f t="shared" si="10"/>
        <v>0</v>
      </c>
      <c r="G88" s="456">
        <f t="shared" si="10"/>
        <v>0</v>
      </c>
      <c r="H88" s="456">
        <f t="shared" si="10"/>
        <v>20160.11</v>
      </c>
      <c r="I88" s="435"/>
    </row>
    <row r="89" spans="1:9" s="434" customFormat="1" ht="63" customHeight="1">
      <c r="A89" s="333">
        <v>1</v>
      </c>
      <c r="B89" s="508" t="s">
        <v>258</v>
      </c>
      <c r="C89" s="469">
        <v>20160.11</v>
      </c>
      <c r="D89" s="469"/>
      <c r="E89" s="469"/>
      <c r="F89" s="455"/>
      <c r="G89" s="469"/>
      <c r="H89" s="469">
        <f aca="true" t="shared" si="11" ref="H89:H99">SUM(C89:G89)</f>
        <v>20160.11</v>
      </c>
      <c r="I89" s="435"/>
    </row>
    <row r="90" spans="1:9" s="434" customFormat="1" ht="24" customHeight="1" hidden="1">
      <c r="A90" s="307">
        <v>2</v>
      </c>
      <c r="B90" s="242" t="s">
        <v>259</v>
      </c>
      <c r="C90" s="450"/>
      <c r="D90" s="450"/>
      <c r="E90" s="450"/>
      <c r="F90" s="445"/>
      <c r="G90" s="450"/>
      <c r="H90" s="450">
        <f t="shared" si="11"/>
        <v>0</v>
      </c>
      <c r="I90" s="435"/>
    </row>
    <row r="91" spans="1:9" s="421" customFormat="1" ht="43.5" hidden="1">
      <c r="A91" s="307">
        <v>3</v>
      </c>
      <c r="B91" s="308" t="s">
        <v>260</v>
      </c>
      <c r="C91" s="450"/>
      <c r="D91" s="450"/>
      <c r="E91" s="450"/>
      <c r="F91" s="445"/>
      <c r="G91" s="450"/>
      <c r="H91" s="450">
        <f t="shared" si="11"/>
        <v>0</v>
      </c>
      <c r="I91" s="420"/>
    </row>
    <row r="92" spans="1:10" s="421" customFormat="1" ht="43.5" hidden="1">
      <c r="A92" s="292">
        <v>4</v>
      </c>
      <c r="B92" s="252" t="s">
        <v>323</v>
      </c>
      <c r="C92" s="444"/>
      <c r="D92" s="444"/>
      <c r="E92" s="444"/>
      <c r="F92" s="446"/>
      <c r="G92" s="444"/>
      <c r="H92" s="444">
        <f t="shared" si="11"/>
        <v>0</v>
      </c>
      <c r="I92" s="420"/>
      <c r="J92" s="422">
        <f>SUM(H92:H93)</f>
        <v>0</v>
      </c>
    </row>
    <row r="93" spans="1:9" s="421" customFormat="1" ht="65.25" hidden="1">
      <c r="A93" s="292">
        <v>5</v>
      </c>
      <c r="B93" s="252" t="s">
        <v>262</v>
      </c>
      <c r="C93" s="444"/>
      <c r="D93" s="444"/>
      <c r="E93" s="444"/>
      <c r="F93" s="446"/>
      <c r="G93" s="444"/>
      <c r="H93" s="444">
        <f t="shared" si="11"/>
        <v>0</v>
      </c>
      <c r="I93" s="420"/>
    </row>
    <row r="94" spans="1:9" s="421" customFormat="1" ht="43.5" hidden="1">
      <c r="A94" s="300">
        <v>6</v>
      </c>
      <c r="B94" s="319" t="s">
        <v>263</v>
      </c>
      <c r="C94" s="457"/>
      <c r="D94" s="457"/>
      <c r="E94" s="457"/>
      <c r="F94" s="466"/>
      <c r="G94" s="457"/>
      <c r="H94" s="457">
        <f t="shared" si="11"/>
        <v>0</v>
      </c>
      <c r="I94" s="420">
        <v>220000</v>
      </c>
    </row>
    <row r="95" spans="1:9" s="421" customFormat="1" ht="27.75" customHeight="1" hidden="1">
      <c r="A95" s="323">
        <v>7</v>
      </c>
      <c r="B95" s="492" t="s">
        <v>264</v>
      </c>
      <c r="C95" s="493"/>
      <c r="D95" s="493"/>
      <c r="E95" s="493"/>
      <c r="F95" s="494"/>
      <c r="G95" s="493"/>
      <c r="H95" s="450">
        <f t="shared" si="11"/>
        <v>0</v>
      </c>
      <c r="I95" s="420">
        <f>SUM(H96:H120)</f>
        <v>2737309.84</v>
      </c>
    </row>
    <row r="96" spans="1:9" s="421" customFormat="1" ht="43.5" hidden="1">
      <c r="A96" s="313"/>
      <c r="B96" s="314" t="s">
        <v>265</v>
      </c>
      <c r="C96" s="447"/>
      <c r="D96" s="447"/>
      <c r="E96" s="447"/>
      <c r="F96" s="448"/>
      <c r="G96" s="447"/>
      <c r="H96" s="450">
        <f t="shared" si="11"/>
        <v>0</v>
      </c>
      <c r="I96" s="420"/>
    </row>
    <row r="97" spans="1:9" s="427" customFormat="1" ht="43.5" hidden="1">
      <c r="A97" s="313"/>
      <c r="B97" s="314" t="s">
        <v>266</v>
      </c>
      <c r="C97" s="482"/>
      <c r="D97" s="482"/>
      <c r="E97" s="482"/>
      <c r="F97" s="448"/>
      <c r="G97" s="482"/>
      <c r="H97" s="450">
        <f t="shared" si="11"/>
        <v>0</v>
      </c>
      <c r="I97" s="426" t="s">
        <v>139</v>
      </c>
    </row>
    <row r="98" spans="1:9" s="429" customFormat="1" ht="43.5" hidden="1">
      <c r="A98" s="313"/>
      <c r="B98" s="314" t="s">
        <v>267</v>
      </c>
      <c r="C98" s="482"/>
      <c r="D98" s="482"/>
      <c r="E98" s="482"/>
      <c r="F98" s="483"/>
      <c r="G98" s="482"/>
      <c r="H98" s="450">
        <f t="shared" si="11"/>
        <v>0</v>
      </c>
      <c r="I98" s="428" t="s">
        <v>6</v>
      </c>
    </row>
    <row r="99" spans="1:9" s="429" customFormat="1" ht="43.5" hidden="1">
      <c r="A99" s="313"/>
      <c r="B99" s="314" t="s">
        <v>268</v>
      </c>
      <c r="C99" s="482"/>
      <c r="D99" s="482"/>
      <c r="E99" s="482"/>
      <c r="F99" s="483"/>
      <c r="G99" s="482"/>
      <c r="H99" s="468">
        <f t="shared" si="11"/>
        <v>0</v>
      </c>
      <c r="I99" s="428"/>
    </row>
    <row r="100" spans="1:9" s="429" customFormat="1" ht="49.5" customHeight="1">
      <c r="A100" s="574" t="s">
        <v>141</v>
      </c>
      <c r="B100" s="575"/>
      <c r="C100" s="484">
        <f aca="true" t="shared" si="12" ref="C100:H100">SUM(C101:C108)</f>
        <v>353034.5</v>
      </c>
      <c r="D100" s="484">
        <f t="shared" si="12"/>
        <v>16000</v>
      </c>
      <c r="E100" s="484">
        <f t="shared" si="12"/>
        <v>12710</v>
      </c>
      <c r="F100" s="484">
        <f t="shared" si="12"/>
        <v>0</v>
      </c>
      <c r="G100" s="484">
        <f t="shared" si="12"/>
        <v>0</v>
      </c>
      <c r="H100" s="484">
        <f t="shared" si="12"/>
        <v>381744.5</v>
      </c>
      <c r="I100" s="428"/>
    </row>
    <row r="101" spans="1:9" s="429" customFormat="1" ht="65.25">
      <c r="A101" s="307">
        <v>1</v>
      </c>
      <c r="B101" s="252" t="s">
        <v>269</v>
      </c>
      <c r="C101" s="450">
        <v>4054.5</v>
      </c>
      <c r="D101" s="450"/>
      <c r="E101" s="450"/>
      <c r="F101" s="445"/>
      <c r="G101" s="450"/>
      <c r="H101" s="450">
        <f aca="true" t="shared" si="13" ref="H101:H108">SUM(C101:G101)</f>
        <v>4054.5</v>
      </c>
      <c r="I101" s="428"/>
    </row>
    <row r="102" spans="1:9" s="429" customFormat="1" ht="23.25" customHeight="1">
      <c r="A102" s="292">
        <v>2</v>
      </c>
      <c r="B102" s="245" t="s">
        <v>270</v>
      </c>
      <c r="C102" s="444"/>
      <c r="D102" s="444"/>
      <c r="E102" s="444"/>
      <c r="F102" s="446"/>
      <c r="G102" s="444"/>
      <c r="H102" s="450">
        <f t="shared" si="13"/>
        <v>0</v>
      </c>
      <c r="I102" s="428"/>
    </row>
    <row r="103" spans="1:9" s="429" customFormat="1" ht="22.5" customHeight="1">
      <c r="A103" s="292"/>
      <c r="B103" s="245" t="s">
        <v>125</v>
      </c>
      <c r="C103" s="444">
        <v>2180</v>
      </c>
      <c r="D103" s="444"/>
      <c r="E103" s="444">
        <v>12710</v>
      </c>
      <c r="F103" s="446"/>
      <c r="G103" s="444"/>
      <c r="H103" s="450">
        <f t="shared" si="13"/>
        <v>14890</v>
      </c>
      <c r="I103" s="428"/>
    </row>
    <row r="104" spans="1:9" s="429" customFormat="1" ht="18.75" customHeight="1" hidden="1">
      <c r="A104" s="307"/>
      <c r="B104" s="242" t="s">
        <v>126</v>
      </c>
      <c r="C104" s="450"/>
      <c r="D104" s="450"/>
      <c r="E104" s="450"/>
      <c r="F104" s="445"/>
      <c r="G104" s="450"/>
      <c r="H104" s="450">
        <f t="shared" si="13"/>
        <v>0</v>
      </c>
      <c r="I104" s="428"/>
    </row>
    <row r="105" spans="1:9" s="429" customFormat="1" ht="22.5" customHeight="1" hidden="1">
      <c r="A105" s="292">
        <v>3</v>
      </c>
      <c r="B105" s="309" t="s">
        <v>271</v>
      </c>
      <c r="C105" s="444"/>
      <c r="D105" s="444"/>
      <c r="E105" s="444"/>
      <c r="F105" s="446"/>
      <c r="G105" s="444"/>
      <c r="H105" s="444">
        <f t="shared" si="13"/>
        <v>0</v>
      </c>
      <c r="I105" s="428"/>
    </row>
    <row r="106" spans="1:9" s="429" customFormat="1" ht="43.5">
      <c r="A106" s="307">
        <v>3</v>
      </c>
      <c r="B106" s="321" t="s">
        <v>272</v>
      </c>
      <c r="C106" s="450">
        <v>320000</v>
      </c>
      <c r="D106" s="450">
        <v>16000</v>
      </c>
      <c r="E106" s="450"/>
      <c r="F106" s="445"/>
      <c r="G106" s="450"/>
      <c r="H106" s="450">
        <f t="shared" si="13"/>
        <v>336000</v>
      </c>
      <c r="I106" s="428"/>
    </row>
    <row r="107" spans="1:9" s="421" customFormat="1" ht="43.5">
      <c r="A107" s="292">
        <v>4</v>
      </c>
      <c r="B107" s="309" t="s">
        <v>273</v>
      </c>
      <c r="C107" s="444">
        <v>26800</v>
      </c>
      <c r="D107" s="444"/>
      <c r="E107" s="444"/>
      <c r="F107" s="446"/>
      <c r="G107" s="444"/>
      <c r="H107" s="444">
        <f t="shared" si="13"/>
        <v>26800</v>
      </c>
      <c r="I107" s="420"/>
    </row>
    <row r="108" spans="1:9" s="421" customFormat="1" ht="23.25" customHeight="1" hidden="1">
      <c r="A108" s="292">
        <v>6</v>
      </c>
      <c r="B108" s="309" t="s">
        <v>274</v>
      </c>
      <c r="C108" s="444"/>
      <c r="D108" s="444"/>
      <c r="E108" s="444"/>
      <c r="F108" s="446"/>
      <c r="G108" s="444"/>
      <c r="H108" s="444">
        <f t="shared" si="13"/>
        <v>0</v>
      </c>
      <c r="I108" s="420"/>
    </row>
    <row r="109" spans="1:9" s="421" customFormat="1" ht="27.75" customHeight="1">
      <c r="A109" s="574" t="s">
        <v>275</v>
      </c>
      <c r="B109" s="576"/>
      <c r="C109" s="485">
        <f aca="true" t="shared" si="14" ref="C109:H109">SUM(C110:C112)</f>
        <v>71163</v>
      </c>
      <c r="D109" s="485">
        <f t="shared" si="14"/>
        <v>0</v>
      </c>
      <c r="E109" s="485">
        <f t="shared" si="14"/>
        <v>0</v>
      </c>
      <c r="F109" s="485">
        <f t="shared" si="14"/>
        <v>0</v>
      </c>
      <c r="G109" s="485">
        <f t="shared" si="14"/>
        <v>0</v>
      </c>
      <c r="H109" s="485">
        <f t="shared" si="14"/>
        <v>71163</v>
      </c>
      <c r="I109" s="420"/>
    </row>
    <row r="110" spans="1:9" s="421" customFormat="1" ht="48" customHeight="1">
      <c r="A110" s="305">
        <v>1</v>
      </c>
      <c r="B110" s="288" t="s">
        <v>299</v>
      </c>
      <c r="C110" s="459">
        <v>71163</v>
      </c>
      <c r="D110" s="459"/>
      <c r="E110" s="459"/>
      <c r="F110" s="461"/>
      <c r="G110" s="459"/>
      <c r="H110" s="459">
        <f>SUM(C110:G110)</f>
        <v>71163</v>
      </c>
      <c r="I110" s="420"/>
    </row>
    <row r="111" spans="1:9" s="421" customFormat="1" ht="48" customHeight="1" hidden="1">
      <c r="A111" s="292">
        <v>2</v>
      </c>
      <c r="B111" s="245" t="s">
        <v>300</v>
      </c>
      <c r="C111" s="444"/>
      <c r="D111" s="444"/>
      <c r="E111" s="444"/>
      <c r="F111" s="446"/>
      <c r="G111" s="444"/>
      <c r="H111" s="444">
        <f>SUM(C111:G111)</f>
        <v>0</v>
      </c>
      <c r="I111" s="420"/>
    </row>
    <row r="112" spans="1:9" s="421" customFormat="1" ht="45.75" customHeight="1" hidden="1">
      <c r="A112" s="300">
        <v>3</v>
      </c>
      <c r="B112" s="255" t="s">
        <v>276</v>
      </c>
      <c r="C112" s="457"/>
      <c r="D112" s="457"/>
      <c r="E112" s="457"/>
      <c r="F112" s="466"/>
      <c r="G112" s="457"/>
      <c r="H112" s="457">
        <f>SUM(C112:G112)</f>
        <v>0</v>
      </c>
      <c r="I112" s="420"/>
    </row>
    <row r="113" spans="1:9" s="421" customFormat="1" ht="45.75" customHeight="1" hidden="1">
      <c r="A113" s="495"/>
      <c r="B113" s="409"/>
      <c r="C113" s="468"/>
      <c r="D113" s="468"/>
      <c r="E113" s="468"/>
      <c r="F113" s="486"/>
      <c r="G113" s="468"/>
      <c r="H113" s="468"/>
      <c r="I113" s="420"/>
    </row>
    <row r="114" spans="1:9" s="421" customFormat="1" ht="50.25" customHeight="1">
      <c r="A114" s="572" t="s">
        <v>277</v>
      </c>
      <c r="B114" s="573"/>
      <c r="C114" s="487">
        <f aca="true" t="shared" si="15" ref="C114:H114">SUM(C115:C117)</f>
        <v>0</v>
      </c>
      <c r="D114" s="487">
        <f t="shared" si="15"/>
        <v>0</v>
      </c>
      <c r="E114" s="487">
        <f t="shared" si="15"/>
        <v>0</v>
      </c>
      <c r="F114" s="487">
        <f t="shared" si="15"/>
        <v>0</v>
      </c>
      <c r="G114" s="487">
        <f t="shared" si="15"/>
        <v>11145.9</v>
      </c>
      <c r="H114" s="487">
        <f t="shared" si="15"/>
        <v>11145.9</v>
      </c>
      <c r="I114" s="420"/>
    </row>
    <row r="115" spans="1:9" s="421" customFormat="1" ht="21.75" customHeight="1" hidden="1">
      <c r="A115" s="307">
        <v>1</v>
      </c>
      <c r="B115" s="328" t="s">
        <v>278</v>
      </c>
      <c r="C115" s="450"/>
      <c r="D115" s="450"/>
      <c r="E115" s="450"/>
      <c r="F115" s="445"/>
      <c r="G115" s="450"/>
      <c r="H115" s="450">
        <f>SUM(C115:G115)</f>
        <v>0</v>
      </c>
      <c r="I115" s="420"/>
    </row>
    <row r="116" spans="1:9" s="421" customFormat="1" ht="45" customHeight="1" hidden="1">
      <c r="A116" s="292">
        <v>2</v>
      </c>
      <c r="B116" s="329" t="s">
        <v>279</v>
      </c>
      <c r="C116" s="444"/>
      <c r="D116" s="444"/>
      <c r="E116" s="444"/>
      <c r="F116" s="446"/>
      <c r="G116" s="444"/>
      <c r="H116" s="450">
        <f>SUM(C116:G116)</f>
        <v>0</v>
      </c>
      <c r="I116" s="420"/>
    </row>
    <row r="117" spans="1:9" s="421" customFormat="1" ht="47.25" customHeight="1">
      <c r="A117" s="330">
        <v>1</v>
      </c>
      <c r="B117" s="331" t="s">
        <v>280</v>
      </c>
      <c r="C117" s="468"/>
      <c r="D117" s="468"/>
      <c r="E117" s="468"/>
      <c r="F117" s="486"/>
      <c r="G117" s="468">
        <v>11145.9</v>
      </c>
      <c r="H117" s="468">
        <f>SUM(C117:G117)</f>
        <v>11145.9</v>
      </c>
      <c r="I117" s="420"/>
    </row>
    <row r="118" spans="1:9" s="421" customFormat="1" ht="51" customHeight="1">
      <c r="A118" s="572" t="s">
        <v>142</v>
      </c>
      <c r="B118" s="573"/>
      <c r="C118" s="456">
        <f aca="true" t="shared" si="16" ref="C118:H118">SUM(C119)</f>
        <v>0</v>
      </c>
      <c r="D118" s="496">
        <f t="shared" si="16"/>
        <v>904601.52</v>
      </c>
      <c r="E118" s="456">
        <f t="shared" si="16"/>
        <v>0</v>
      </c>
      <c r="F118" s="456">
        <f t="shared" si="16"/>
        <v>0</v>
      </c>
      <c r="G118" s="456">
        <f t="shared" si="16"/>
        <v>0</v>
      </c>
      <c r="H118" s="456">
        <f t="shared" si="16"/>
        <v>904601.52</v>
      </c>
      <c r="I118" s="420"/>
    </row>
    <row r="119" spans="1:9" s="421" customFormat="1" ht="47.25" customHeight="1">
      <c r="A119" s="333">
        <v>1</v>
      </c>
      <c r="B119" s="334" t="s">
        <v>281</v>
      </c>
      <c r="C119" s="469"/>
      <c r="D119" s="469">
        <v>904601.52</v>
      </c>
      <c r="E119" s="469"/>
      <c r="F119" s="455"/>
      <c r="G119" s="469"/>
      <c r="H119" s="469">
        <f>SUM(C119:G119)</f>
        <v>904601.52</v>
      </c>
      <c r="I119" s="420"/>
    </row>
    <row r="120" spans="1:9" s="421" customFormat="1" ht="27.75" customHeight="1" hidden="1">
      <c r="A120" s="336">
        <v>5</v>
      </c>
      <c r="B120" s="337" t="s">
        <v>282</v>
      </c>
      <c r="C120" s="488"/>
      <c r="D120" s="488"/>
      <c r="E120" s="488"/>
      <c r="F120" s="489"/>
      <c r="G120" s="489"/>
      <c r="H120" s="488"/>
      <c r="I120" s="420"/>
    </row>
    <row r="121" spans="1:9" s="421" customFormat="1" ht="27.75" customHeight="1" hidden="1">
      <c r="A121" s="341"/>
      <c r="B121" s="342" t="s">
        <v>283</v>
      </c>
      <c r="C121" s="343"/>
      <c r="D121" s="344"/>
      <c r="E121" s="344"/>
      <c r="F121" s="345"/>
      <c r="G121" s="499"/>
      <c r="H121" s="344"/>
      <c r="I121" s="420" t="e">
        <f>SUM(#REF!)</f>
        <v>#REF!</v>
      </c>
    </row>
    <row r="122" spans="1:9" s="421" customFormat="1" ht="27.75" customHeight="1" hidden="1">
      <c r="A122" s="341" t="s">
        <v>6</v>
      </c>
      <c r="B122" s="379" t="s">
        <v>284</v>
      </c>
      <c r="C122" s="347"/>
      <c r="D122" s="344"/>
      <c r="E122" s="347"/>
      <c r="F122" s="347"/>
      <c r="G122" s="500"/>
      <c r="H122" s="344"/>
      <c r="I122" s="420"/>
    </row>
    <row r="123" spans="1:9" s="421" customFormat="1" ht="27.75" customHeight="1" hidden="1">
      <c r="A123" s="348" t="s">
        <v>6</v>
      </c>
      <c r="B123" s="380" t="s">
        <v>285</v>
      </c>
      <c r="C123" s="350"/>
      <c r="D123" s="351"/>
      <c r="E123" s="350"/>
      <c r="F123" s="350"/>
      <c r="G123" s="501"/>
      <c r="H123" s="351"/>
      <c r="I123" s="420"/>
    </row>
    <row r="124" spans="1:10" s="421" customFormat="1" ht="27.75" customHeight="1" hidden="1">
      <c r="A124" s="356">
        <v>6</v>
      </c>
      <c r="B124" s="356" t="s">
        <v>287</v>
      </c>
      <c r="C124" s="353"/>
      <c r="D124" s="354"/>
      <c r="E124" s="353"/>
      <c r="F124" s="353"/>
      <c r="G124" s="502"/>
      <c r="H124" s="355"/>
      <c r="I124" s="420"/>
      <c r="J124" s="421">
        <v>70000</v>
      </c>
    </row>
    <row r="125" spans="1:9" s="421" customFormat="1" ht="27.75" customHeight="1" hidden="1">
      <c r="A125" s="356">
        <v>7</v>
      </c>
      <c r="B125" s="381" t="s">
        <v>288</v>
      </c>
      <c r="C125" s="358"/>
      <c r="D125" s="359"/>
      <c r="E125" s="358"/>
      <c r="F125" s="358"/>
      <c r="G125" s="503"/>
      <c r="H125" s="358"/>
      <c r="I125" s="420"/>
    </row>
    <row r="126" spans="1:9" s="421" customFormat="1" ht="27.75" customHeight="1" hidden="1">
      <c r="A126" s="356"/>
      <c r="B126" s="381" t="s">
        <v>289</v>
      </c>
      <c r="C126" s="358"/>
      <c r="D126" s="358"/>
      <c r="E126" s="358"/>
      <c r="F126" s="358"/>
      <c r="G126" s="503"/>
      <c r="H126" s="358"/>
      <c r="I126" s="420"/>
    </row>
    <row r="127" spans="1:9" s="421" customFormat="1" ht="27.75" customHeight="1" hidden="1">
      <c r="A127" s="356">
        <v>8</v>
      </c>
      <c r="B127" s="381" t="s">
        <v>290</v>
      </c>
      <c r="C127" s="358"/>
      <c r="D127" s="359"/>
      <c r="E127" s="358"/>
      <c r="F127" s="358"/>
      <c r="G127" s="503"/>
      <c r="H127" s="358"/>
      <c r="I127" s="420"/>
    </row>
    <row r="128" spans="1:10" s="421" customFormat="1" ht="27.75" customHeight="1">
      <c r="A128" s="382"/>
      <c r="B128" s="375" t="s">
        <v>292</v>
      </c>
      <c r="C128" s="497">
        <f aca="true" t="shared" si="17" ref="C128:H128">SUM(C11+C17+C18+C19+C120+C124+C125+C126+C127)</f>
        <v>1546018.4100000001</v>
      </c>
      <c r="D128" s="497">
        <f t="shared" si="17"/>
        <v>1102429.9</v>
      </c>
      <c r="E128" s="449">
        <f t="shared" si="17"/>
        <v>391280.61</v>
      </c>
      <c r="F128" s="449">
        <f t="shared" si="17"/>
        <v>294067.07</v>
      </c>
      <c r="G128" s="449">
        <f t="shared" si="17"/>
        <v>298431.74000000005</v>
      </c>
      <c r="H128" s="449">
        <f t="shared" si="17"/>
        <v>3632227.73</v>
      </c>
      <c r="I128" s="420"/>
      <c r="J128" s="422">
        <f>SUM(H129:H129)</f>
        <v>0</v>
      </c>
    </row>
    <row r="129" spans="1:9" s="421" customFormat="1" ht="27.75" customHeight="1">
      <c r="A129" s="436"/>
      <c r="B129" s="436"/>
      <c r="C129" s="437"/>
      <c r="D129" s="437"/>
      <c r="E129" s="437"/>
      <c r="F129" s="437"/>
      <c r="G129" s="437"/>
      <c r="H129" s="437"/>
      <c r="I129" s="420"/>
    </row>
    <row r="130" spans="1:10" s="421" customFormat="1" ht="27.75" customHeight="1">
      <c r="A130" s="438"/>
      <c r="B130" s="438" t="s">
        <v>293</v>
      </c>
      <c r="C130" s="439"/>
      <c r="D130" s="439"/>
      <c r="E130" s="439"/>
      <c r="F130" s="439"/>
      <c r="G130" s="439"/>
      <c r="H130" s="439"/>
      <c r="I130" s="420"/>
      <c r="J130" s="421">
        <v>924000</v>
      </c>
    </row>
  </sheetData>
  <sheetProtection/>
  <mergeCells count="11">
    <mergeCell ref="A88:B88"/>
    <mergeCell ref="A100:B100"/>
    <mergeCell ref="A109:B109"/>
    <mergeCell ref="A114:B114"/>
    <mergeCell ref="A118:B118"/>
    <mergeCell ref="A1:H1"/>
    <mergeCell ref="A2:H2"/>
    <mergeCell ref="A20:B20"/>
    <mergeCell ref="A35:B35"/>
    <mergeCell ref="A41:B41"/>
    <mergeCell ref="A57:B5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6" width="9.140625" style="4" customWidth="1"/>
    <col min="7" max="16384" width="9.140625" style="1" customWidth="1"/>
  </cols>
  <sheetData/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22" sqref="E22"/>
    </sheetView>
  </sheetViews>
  <sheetFormatPr defaultColWidth="9.140625" defaultRowHeight="12.75"/>
  <cols>
    <col min="1" max="1" width="9.140625" style="78" customWidth="1"/>
    <col min="2" max="3" width="9.140625" style="79" customWidth="1"/>
    <col min="4" max="11" width="9.140625" style="80" customWidth="1"/>
    <col min="12" max="12" width="9.140625" style="77" customWidth="1"/>
    <col min="13" max="16384" width="9.140625" style="78" customWidth="1"/>
  </cols>
  <sheetData/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0" sqref="H10:H11"/>
    </sheetView>
  </sheetViews>
  <sheetFormatPr defaultColWidth="9.140625" defaultRowHeight="12.75"/>
  <cols>
    <col min="1" max="2" width="9.140625" style="96" customWidth="1"/>
    <col min="3" max="17" width="9.140625" style="97" customWidth="1"/>
    <col min="18" max="16384" width="9.140625" style="96" customWidth="1"/>
  </cols>
  <sheetData/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P23"/>
  <sheetViews>
    <sheetView zoomScalePageLayoutView="0" workbookViewId="0" topLeftCell="I1">
      <selection activeCell="P16" sqref="P16"/>
    </sheetView>
  </sheetViews>
  <sheetFormatPr defaultColWidth="9.140625" defaultRowHeight="12.75"/>
  <cols>
    <col min="1" max="2" width="9.140625" style="2" customWidth="1"/>
    <col min="3" max="3" width="11.28125" style="2" bestFit="1" customWidth="1"/>
    <col min="4" max="5" width="10.28125" style="2" bestFit="1" customWidth="1"/>
    <col min="6" max="6" width="11.28125" style="2" bestFit="1" customWidth="1"/>
    <col min="7" max="7" width="10.28125" style="2" bestFit="1" customWidth="1"/>
    <col min="8" max="9" width="11.28125" style="2" bestFit="1" customWidth="1"/>
    <col min="10" max="13" width="10.28125" style="2" bestFit="1" customWidth="1"/>
    <col min="14" max="16" width="11.28125" style="2" bestFit="1" customWidth="1"/>
    <col min="17" max="16384" width="9.140625" style="1" customWidth="1"/>
  </cols>
  <sheetData>
    <row r="1" spans="3:16" ht="23.25">
      <c r="C1" s="2">
        <v>635</v>
      </c>
      <c r="D1" s="2">
        <v>4660</v>
      </c>
      <c r="E1" s="2">
        <v>1187.74</v>
      </c>
      <c r="F1" s="2">
        <v>2500</v>
      </c>
      <c r="G1" s="2">
        <v>1560</v>
      </c>
      <c r="H1" s="2">
        <v>3634.26</v>
      </c>
      <c r="J1" s="2">
        <v>2056</v>
      </c>
      <c r="K1" s="2">
        <v>6000</v>
      </c>
      <c r="L1" s="2">
        <v>12000</v>
      </c>
      <c r="M1" s="2">
        <v>3000</v>
      </c>
      <c r="N1" s="2">
        <v>5485</v>
      </c>
      <c r="O1" s="2">
        <v>580</v>
      </c>
      <c r="P1" s="2">
        <v>6290</v>
      </c>
    </row>
    <row r="2" spans="3:16" ht="23.25">
      <c r="C2" s="2">
        <v>8085.99</v>
      </c>
      <c r="D2" s="2">
        <v>4400</v>
      </c>
      <c r="E2" s="2">
        <v>4827</v>
      </c>
      <c r="F2" s="2">
        <v>2000</v>
      </c>
      <c r="G2" s="2">
        <v>35070</v>
      </c>
      <c r="H2" s="2">
        <v>586</v>
      </c>
      <c r="J2" s="2">
        <v>9525</v>
      </c>
      <c r="K2" s="2">
        <v>2000</v>
      </c>
      <c r="L2" s="2">
        <v>12000</v>
      </c>
      <c r="M2" s="2">
        <v>2125</v>
      </c>
      <c r="N2" s="2">
        <v>2625</v>
      </c>
      <c r="O2" s="2">
        <v>3000</v>
      </c>
      <c r="P2" s="2">
        <v>14400</v>
      </c>
    </row>
    <row r="3" spans="3:16" ht="23.25">
      <c r="C3" s="2">
        <v>32000</v>
      </c>
      <c r="D3" s="2">
        <v>1050</v>
      </c>
      <c r="E3" s="2">
        <v>1473.15</v>
      </c>
      <c r="F3" s="2">
        <v>16693</v>
      </c>
      <c r="G3" s="2">
        <v>1680</v>
      </c>
      <c r="H3" s="2">
        <v>3061.81</v>
      </c>
      <c r="J3" s="3">
        <f>SUM(J1:J2)</f>
        <v>11581</v>
      </c>
      <c r="K3" s="2">
        <v>17500</v>
      </c>
      <c r="L3" s="2">
        <v>12000</v>
      </c>
      <c r="M3" s="2">
        <v>2510</v>
      </c>
      <c r="N3" s="2">
        <v>7490</v>
      </c>
      <c r="O3" s="2">
        <v>2054.4</v>
      </c>
      <c r="P3" s="2">
        <v>1680</v>
      </c>
    </row>
    <row r="4" spans="3:16" ht="23.25">
      <c r="C4" s="2">
        <v>3000</v>
      </c>
      <c r="D4" s="2">
        <v>9300</v>
      </c>
      <c r="E4" s="2">
        <v>1184</v>
      </c>
      <c r="F4" s="2">
        <v>11380.33</v>
      </c>
      <c r="G4" s="2">
        <v>16500</v>
      </c>
      <c r="H4" s="2">
        <v>576</v>
      </c>
      <c r="K4" s="2">
        <v>6160</v>
      </c>
      <c r="L4" s="2">
        <v>12000</v>
      </c>
      <c r="M4" s="2">
        <v>4330</v>
      </c>
      <c r="N4" s="3">
        <f>SUM(N1:N3)</f>
        <v>15600</v>
      </c>
      <c r="O4" s="2">
        <v>9095</v>
      </c>
      <c r="P4" s="3">
        <f>SUM(P1:P3)</f>
        <v>22370</v>
      </c>
    </row>
    <row r="5" spans="3:15" ht="23.25">
      <c r="C5" s="2">
        <v>334</v>
      </c>
      <c r="D5" s="2">
        <v>8000</v>
      </c>
      <c r="E5" s="2">
        <v>1605.75</v>
      </c>
      <c r="F5" s="2">
        <v>8000</v>
      </c>
      <c r="G5" s="2">
        <v>16000</v>
      </c>
      <c r="H5" s="2">
        <v>2383.43</v>
      </c>
      <c r="J5" s="2">
        <v>360</v>
      </c>
      <c r="K5" s="2">
        <v>2747</v>
      </c>
      <c r="L5" s="3">
        <f>SUM(L1:L4)</f>
        <v>48000</v>
      </c>
      <c r="M5" s="2">
        <v>3900</v>
      </c>
      <c r="O5" s="2">
        <v>6163.74</v>
      </c>
    </row>
    <row r="6" spans="3:16" ht="23.25">
      <c r="C6" s="2">
        <v>11061.2</v>
      </c>
      <c r="D6" s="3">
        <f>SUM(D1:D5)</f>
        <v>27410</v>
      </c>
      <c r="E6" s="2">
        <v>721</v>
      </c>
      <c r="F6" s="2">
        <v>710</v>
      </c>
      <c r="G6" s="2">
        <v>840</v>
      </c>
      <c r="H6" s="2">
        <v>1003</v>
      </c>
      <c r="I6" s="2">
        <v>147827.75</v>
      </c>
      <c r="J6" s="2">
        <v>200</v>
      </c>
      <c r="K6" s="2">
        <v>1881</v>
      </c>
      <c r="M6" s="3">
        <f>SUM(M1:M5)</f>
        <v>15865</v>
      </c>
      <c r="N6" s="2">
        <v>3792</v>
      </c>
      <c r="O6" s="2">
        <v>8499.8</v>
      </c>
      <c r="P6" s="2">
        <v>5950</v>
      </c>
    </row>
    <row r="7" spans="3:16" ht="23.25">
      <c r="C7" s="2">
        <v>52560</v>
      </c>
      <c r="E7" s="3">
        <f>SUM(E1:E6)</f>
        <v>10998.64</v>
      </c>
      <c r="F7" s="2">
        <v>1164.44</v>
      </c>
      <c r="G7" s="2">
        <v>13000</v>
      </c>
      <c r="H7" s="3">
        <f>SUM(H1:H6)</f>
        <v>11244.5</v>
      </c>
      <c r="I7" s="2">
        <v>300</v>
      </c>
      <c r="J7" s="2">
        <v>2000</v>
      </c>
      <c r="K7" s="3">
        <f>SUM(K1:K6)</f>
        <v>36288</v>
      </c>
      <c r="L7" s="2">
        <v>46696</v>
      </c>
      <c r="N7" s="2">
        <v>14817</v>
      </c>
      <c r="O7" s="2">
        <v>1500</v>
      </c>
      <c r="P7" s="2">
        <v>33110</v>
      </c>
    </row>
    <row r="8" spans="3:16" ht="23.25">
      <c r="C8" s="2">
        <v>14817</v>
      </c>
      <c r="D8" s="2">
        <v>26800</v>
      </c>
      <c r="F8" s="2">
        <v>1165</v>
      </c>
      <c r="G8" s="2">
        <v>8520</v>
      </c>
      <c r="I8" s="2">
        <v>78660</v>
      </c>
      <c r="J8" s="2">
        <v>520</v>
      </c>
      <c r="N8" s="2">
        <v>43935.3</v>
      </c>
      <c r="O8" s="2">
        <v>11935.85</v>
      </c>
      <c r="P8" s="2">
        <v>290</v>
      </c>
    </row>
    <row r="9" spans="3:16" ht="23.25">
      <c r="C9" s="2">
        <v>32000</v>
      </c>
      <c r="D9" s="2">
        <v>4981</v>
      </c>
      <c r="E9" s="2">
        <v>2</v>
      </c>
      <c r="F9" s="2">
        <v>50000</v>
      </c>
      <c r="G9" s="3">
        <f>SUM(G1:G8)</f>
        <v>93170</v>
      </c>
      <c r="H9" s="2">
        <v>19029</v>
      </c>
      <c r="I9" s="2">
        <v>3420</v>
      </c>
      <c r="J9" s="2">
        <v>10500</v>
      </c>
      <c r="K9" s="2">
        <v>2000</v>
      </c>
      <c r="L9" s="2">
        <v>9450</v>
      </c>
      <c r="M9" s="2">
        <v>650</v>
      </c>
      <c r="N9" s="3">
        <f>SUM(N6:N8)</f>
        <v>62544.3</v>
      </c>
      <c r="O9" s="2">
        <v>600</v>
      </c>
      <c r="P9" s="2">
        <v>10384.5</v>
      </c>
    </row>
    <row r="10" spans="3:16" ht="23.25">
      <c r="C10" s="2">
        <v>700</v>
      </c>
      <c r="D10" s="2">
        <v>2193.5</v>
      </c>
      <c r="E10" s="2">
        <v>5500</v>
      </c>
      <c r="F10" s="2">
        <v>5950</v>
      </c>
      <c r="H10" s="2">
        <v>10000</v>
      </c>
      <c r="I10" s="3">
        <f>SUM(I6:I9)</f>
        <v>230207.75</v>
      </c>
      <c r="J10" s="3">
        <f>SUM(J5:J9)</f>
        <v>13580</v>
      </c>
      <c r="K10" s="2">
        <v>22000</v>
      </c>
      <c r="L10" s="2">
        <v>3300</v>
      </c>
      <c r="M10" s="2">
        <v>13389</v>
      </c>
      <c r="O10" s="3">
        <f>SUM(O1:O9)</f>
        <v>43428.79</v>
      </c>
      <c r="P10" s="2">
        <v>4066</v>
      </c>
    </row>
    <row r="11" spans="3:16" ht="23.25">
      <c r="C11" s="2">
        <v>6363</v>
      </c>
      <c r="D11" s="2">
        <v>4430</v>
      </c>
      <c r="E11" s="2">
        <v>35346</v>
      </c>
      <c r="F11" s="2">
        <v>14810</v>
      </c>
      <c r="G11" s="2">
        <v>25078</v>
      </c>
      <c r="H11" s="2">
        <v>1200</v>
      </c>
      <c r="K11" s="2">
        <v>1000</v>
      </c>
      <c r="L11" s="2">
        <v>35344.3</v>
      </c>
      <c r="M11" s="3">
        <f>SUM(M9:M10)</f>
        <v>14039</v>
      </c>
      <c r="N11" s="2">
        <v>101335</v>
      </c>
      <c r="P11" s="2">
        <v>1853</v>
      </c>
    </row>
    <row r="12" spans="3:16" ht="23.25">
      <c r="C12" s="2">
        <v>9141.5</v>
      </c>
      <c r="D12" s="2">
        <v>20993</v>
      </c>
      <c r="E12" s="3">
        <f>SUM(E9:E11)</f>
        <v>40848</v>
      </c>
      <c r="F12" s="2">
        <v>2000</v>
      </c>
      <c r="G12" s="2">
        <v>2959.5</v>
      </c>
      <c r="H12" s="2">
        <v>558</v>
      </c>
      <c r="I12" s="2">
        <v>1365</v>
      </c>
      <c r="J12" s="2">
        <v>368.08</v>
      </c>
      <c r="K12" s="3">
        <f>SUM(K9:K11)</f>
        <v>25000</v>
      </c>
      <c r="L12" s="2">
        <v>22608.75</v>
      </c>
      <c r="N12" s="2">
        <v>16610</v>
      </c>
      <c r="O12" s="2">
        <v>48117.6</v>
      </c>
      <c r="P12" s="2">
        <v>3600</v>
      </c>
    </row>
    <row r="13" spans="3:16" ht="23.25">
      <c r="C13" s="2">
        <v>4900</v>
      </c>
      <c r="D13" s="2">
        <v>2450.4</v>
      </c>
      <c r="F13" s="2">
        <v>2740</v>
      </c>
      <c r="G13" s="2">
        <v>31300</v>
      </c>
      <c r="H13" s="2">
        <v>7284</v>
      </c>
      <c r="I13" s="2">
        <v>30590.23</v>
      </c>
      <c r="J13" s="2">
        <v>470.8</v>
      </c>
      <c r="L13" s="2">
        <v>5810</v>
      </c>
      <c r="M13" s="2">
        <v>35506.17</v>
      </c>
      <c r="N13" s="2">
        <v>5675</v>
      </c>
      <c r="O13" s="2">
        <v>17929.19</v>
      </c>
      <c r="P13" s="2">
        <v>2565.86</v>
      </c>
    </row>
    <row r="14" spans="3:16" ht="23.25">
      <c r="C14" s="2">
        <v>76200</v>
      </c>
      <c r="D14" s="2">
        <v>4708</v>
      </c>
      <c r="F14" s="2">
        <v>10000</v>
      </c>
      <c r="G14" s="2">
        <v>4223</v>
      </c>
      <c r="H14" s="2">
        <v>1200</v>
      </c>
      <c r="I14" s="2">
        <v>3721.5</v>
      </c>
      <c r="J14" s="2">
        <v>896.13</v>
      </c>
      <c r="K14" s="2">
        <v>702.99</v>
      </c>
      <c r="L14" s="2">
        <v>9162</v>
      </c>
      <c r="M14" s="2">
        <v>1853.6</v>
      </c>
      <c r="N14" s="2">
        <v>600</v>
      </c>
      <c r="O14" s="2">
        <v>79443.22</v>
      </c>
      <c r="P14" s="2">
        <v>5285.8</v>
      </c>
    </row>
    <row r="15" spans="3:16" ht="23.25">
      <c r="C15" s="2">
        <v>70000</v>
      </c>
      <c r="D15" s="2">
        <v>9596</v>
      </c>
      <c r="F15" s="3">
        <f>SUM(F1:F14)</f>
        <v>129112.77</v>
      </c>
      <c r="G15" s="2">
        <v>3434</v>
      </c>
      <c r="H15" s="2">
        <v>4040</v>
      </c>
      <c r="I15" s="3">
        <f>SUM(I12:I14)</f>
        <v>35676.729999999996</v>
      </c>
      <c r="J15" s="2">
        <v>64</v>
      </c>
      <c r="K15" s="2">
        <v>2268</v>
      </c>
      <c r="L15" s="2">
        <v>3096</v>
      </c>
      <c r="M15" s="3">
        <f>SUM(M13:M14)</f>
        <v>37359.77</v>
      </c>
      <c r="N15" s="2">
        <v>10467</v>
      </c>
      <c r="O15" s="2">
        <v>3000</v>
      </c>
      <c r="P15" s="2">
        <v>44000</v>
      </c>
    </row>
    <row r="16" spans="3:16" ht="23.25">
      <c r="C16" s="2">
        <v>2492</v>
      </c>
      <c r="D16" s="2">
        <v>1789.35</v>
      </c>
      <c r="G16" s="3">
        <f>SUM(G11:G15)</f>
        <v>66994.5</v>
      </c>
      <c r="H16" s="2">
        <v>1200</v>
      </c>
      <c r="J16" s="3">
        <f>SUM(J12:J15)</f>
        <v>1799.01</v>
      </c>
      <c r="K16" s="2">
        <v>558.01</v>
      </c>
      <c r="L16" s="3">
        <f>SUM(L9:L15)</f>
        <v>88771.05</v>
      </c>
      <c r="N16" s="2">
        <v>2700</v>
      </c>
      <c r="O16" s="2">
        <v>8160</v>
      </c>
      <c r="P16" s="3">
        <f>SUM(P6:P15)</f>
        <v>111105.16</v>
      </c>
    </row>
    <row r="17" spans="3:15" ht="23.25">
      <c r="C17" s="3">
        <f>SUM(C1:C16)</f>
        <v>324289.69</v>
      </c>
      <c r="D17" s="2">
        <v>329</v>
      </c>
      <c r="H17" s="2">
        <v>40090</v>
      </c>
      <c r="I17" s="2">
        <v>260.55</v>
      </c>
      <c r="K17" s="2">
        <v>198</v>
      </c>
      <c r="N17" s="3">
        <f>SUM(N11:N16)</f>
        <v>137387</v>
      </c>
      <c r="O17" s="2">
        <v>34561</v>
      </c>
    </row>
    <row r="18" spans="4:15" ht="23.25">
      <c r="D18" s="2">
        <v>250</v>
      </c>
      <c r="H18" s="2">
        <v>6870</v>
      </c>
      <c r="I18" s="2">
        <v>1747</v>
      </c>
      <c r="K18" s="2">
        <v>479.36</v>
      </c>
      <c r="O18" s="2">
        <v>2790</v>
      </c>
    </row>
    <row r="19" spans="4:15" ht="23.25">
      <c r="D19" s="2">
        <v>16790</v>
      </c>
      <c r="H19" s="2">
        <v>19891</v>
      </c>
      <c r="I19" s="2">
        <v>229</v>
      </c>
      <c r="K19" s="2">
        <v>152</v>
      </c>
      <c r="O19" s="2">
        <v>12923</v>
      </c>
    </row>
    <row r="20" spans="4:15" ht="23.25">
      <c r="D20" s="3">
        <f>SUM(D8:D19)</f>
        <v>95310.25</v>
      </c>
      <c r="H20" s="2">
        <v>300</v>
      </c>
      <c r="I20" s="2">
        <v>307</v>
      </c>
      <c r="K20" s="3">
        <f>SUM(K14:K19)</f>
        <v>4358.36</v>
      </c>
      <c r="O20" s="3">
        <f>SUM(O12:O19)</f>
        <v>206924.01</v>
      </c>
    </row>
    <row r="21" spans="8:9" ht="23.25">
      <c r="H21" s="3">
        <f>SUM(H9:H20)</f>
        <v>111662</v>
      </c>
      <c r="I21" s="2">
        <v>299.07</v>
      </c>
    </row>
    <row r="22" ht="23.25">
      <c r="I22" s="2">
        <v>181</v>
      </c>
    </row>
    <row r="23" ht="23.25">
      <c r="I23" s="2">
        <f>SUM(I17:I22)</f>
        <v>3023.6200000000003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9.140625" style="31" customWidth="1"/>
    <col min="2" max="7" width="9.140625" style="81" customWidth="1"/>
    <col min="8" max="8" width="9.140625" style="82" customWidth="1"/>
    <col min="9" max="16384" width="9.140625" style="31" customWidth="1"/>
  </cols>
  <sheetData/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2.421875" style="5" customWidth="1"/>
    <col min="2" max="2" width="11.28125" style="5" customWidth="1"/>
    <col min="3" max="3" width="10.7109375" style="5" customWidth="1"/>
    <col min="4" max="4" width="11.28125" style="5" customWidth="1"/>
    <col min="5" max="5" width="12.7109375" style="5" customWidth="1"/>
    <col min="6" max="6" width="11.28125" style="5" customWidth="1"/>
    <col min="7" max="7" width="10.00390625" style="5" customWidth="1"/>
    <col min="8" max="8" width="12.8515625" style="5" bestFit="1" customWidth="1"/>
    <col min="9" max="9" width="14.28125" style="5" bestFit="1" customWidth="1"/>
    <col min="10" max="10" width="14.28125" style="5" customWidth="1"/>
    <col min="11" max="11" width="14.140625" style="5" bestFit="1" customWidth="1"/>
    <col min="12" max="12" width="10.00390625" style="5" bestFit="1" customWidth="1"/>
    <col min="13" max="16384" width="9.140625" style="5" customWidth="1"/>
  </cols>
  <sheetData>
    <row r="1" spans="1:11" s="62" customFormat="1" ht="24">
      <c r="A1" s="594" t="s">
        <v>99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1" s="62" customFormat="1" ht="24">
      <c r="A2" s="594" t="s">
        <v>121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</row>
    <row r="3" spans="1:11" s="62" customFormat="1" ht="24">
      <c r="A3" s="594" t="s">
        <v>33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</row>
    <row r="5" spans="1:11" ht="21.75">
      <c r="A5" s="591" t="s">
        <v>7</v>
      </c>
      <c r="B5" s="620" t="s">
        <v>88</v>
      </c>
      <c r="C5" s="621" t="s">
        <v>89</v>
      </c>
      <c r="D5" s="621"/>
      <c r="E5" s="621"/>
      <c r="F5" s="622" t="s">
        <v>90</v>
      </c>
      <c r="G5" s="620" t="s">
        <v>91</v>
      </c>
      <c r="H5" s="623" t="s">
        <v>92</v>
      </c>
      <c r="I5" s="90" t="s">
        <v>92</v>
      </c>
      <c r="J5" s="92" t="s">
        <v>100</v>
      </c>
      <c r="K5" s="624" t="s">
        <v>18</v>
      </c>
    </row>
    <row r="6" spans="1:11" ht="21.75">
      <c r="A6" s="591"/>
      <c r="B6" s="620"/>
      <c r="C6" s="20" t="s">
        <v>93</v>
      </c>
      <c r="D6" s="20" t="s">
        <v>94</v>
      </c>
      <c r="E6" s="20" t="s">
        <v>95</v>
      </c>
      <c r="F6" s="622"/>
      <c r="G6" s="620"/>
      <c r="H6" s="623"/>
      <c r="I6" s="91" t="s">
        <v>96</v>
      </c>
      <c r="J6" s="93"/>
      <c r="K6" s="624"/>
    </row>
    <row r="7" spans="1:11" ht="21.75">
      <c r="A7" s="86" t="s">
        <v>16</v>
      </c>
      <c r="B7" s="6">
        <v>520000</v>
      </c>
      <c r="C7" s="6">
        <v>300000</v>
      </c>
      <c r="D7" s="6">
        <v>400000</v>
      </c>
      <c r="E7" s="6">
        <v>400000</v>
      </c>
      <c r="F7" s="6">
        <v>35000</v>
      </c>
      <c r="G7" s="6"/>
      <c r="H7" s="6"/>
      <c r="I7" s="14"/>
      <c r="J7" s="14"/>
      <c r="K7" s="6"/>
    </row>
    <row r="8" spans="1:11" ht="21.75">
      <c r="A8" s="87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.75">
      <c r="A9" s="87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.75">
      <c r="A10" s="87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.75">
      <c r="A11" s="88" t="s">
        <v>97</v>
      </c>
      <c r="B11" s="39"/>
      <c r="C11" s="39"/>
      <c r="D11" s="39"/>
      <c r="E11" s="39"/>
      <c r="F11" s="39"/>
      <c r="G11" s="39"/>
      <c r="H11" s="39"/>
      <c r="I11" s="39"/>
      <c r="J11" s="39"/>
      <c r="K11" s="10"/>
    </row>
    <row r="12" spans="1:11" ht="21.75">
      <c r="A12" s="89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6:11" ht="21.75">
      <c r="F13" s="94" t="s">
        <v>6</v>
      </c>
      <c r="K13" s="22" t="s">
        <v>6</v>
      </c>
    </row>
    <row r="14" spans="11:12" ht="21.75">
      <c r="K14" s="33" t="s">
        <v>6</v>
      </c>
      <c r="L14" s="22" t="e">
        <f>SUM(K14-K13)</f>
        <v>#VALUE!</v>
      </c>
    </row>
    <row r="25" spans="1:11" ht="24">
      <c r="A25" s="594" t="s">
        <v>99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</row>
    <row r="26" spans="1:11" ht="24">
      <c r="A26" s="594" t="s">
        <v>103</v>
      </c>
      <c r="B26" s="594"/>
      <c r="C26" s="594"/>
      <c r="D26" s="594"/>
      <c r="E26" s="594"/>
      <c r="F26" s="594"/>
      <c r="G26" s="594"/>
      <c r="H26" s="594"/>
      <c r="I26" s="594"/>
      <c r="J26" s="594"/>
      <c r="K26" s="594"/>
    </row>
    <row r="27" spans="1:11" ht="24">
      <c r="A27" s="594" t="s">
        <v>33</v>
      </c>
      <c r="B27" s="594"/>
      <c r="C27" s="594"/>
      <c r="D27" s="594"/>
      <c r="E27" s="594"/>
      <c r="F27" s="594"/>
      <c r="G27" s="594"/>
      <c r="H27" s="594"/>
      <c r="I27" s="594"/>
      <c r="J27" s="594"/>
      <c r="K27" s="594"/>
    </row>
    <row r="29" spans="1:11" ht="21.75">
      <c r="A29" s="591" t="s">
        <v>7</v>
      </c>
      <c r="B29" s="620" t="s">
        <v>88</v>
      </c>
      <c r="C29" s="621" t="s">
        <v>89</v>
      </c>
      <c r="D29" s="621"/>
      <c r="E29" s="621"/>
      <c r="F29" s="622" t="s">
        <v>90</v>
      </c>
      <c r="G29" s="620" t="s">
        <v>91</v>
      </c>
      <c r="H29" s="623" t="s">
        <v>92</v>
      </c>
      <c r="I29" s="90" t="s">
        <v>92</v>
      </c>
      <c r="J29" s="92" t="s">
        <v>100</v>
      </c>
      <c r="K29" s="624" t="s">
        <v>18</v>
      </c>
    </row>
    <row r="30" spans="1:11" ht="21.75">
      <c r="A30" s="591"/>
      <c r="B30" s="620"/>
      <c r="C30" s="20" t="s">
        <v>93</v>
      </c>
      <c r="D30" s="20" t="s">
        <v>94</v>
      </c>
      <c r="E30" s="20" t="s">
        <v>95</v>
      </c>
      <c r="F30" s="622"/>
      <c r="G30" s="620"/>
      <c r="H30" s="623"/>
      <c r="I30" s="91" t="s">
        <v>96</v>
      </c>
      <c r="J30" s="93"/>
      <c r="K30" s="624"/>
    </row>
    <row r="31" spans="1:11" ht="21.75">
      <c r="A31" s="86" t="s">
        <v>16</v>
      </c>
      <c r="B31" s="6">
        <v>470900</v>
      </c>
      <c r="C31" s="6">
        <v>230000</v>
      </c>
      <c r="D31" s="6">
        <v>400000</v>
      </c>
      <c r="E31" s="6">
        <v>370000</v>
      </c>
      <c r="F31" s="6">
        <v>25000</v>
      </c>
      <c r="G31" s="6">
        <v>0</v>
      </c>
      <c r="H31" s="6">
        <v>420000</v>
      </c>
      <c r="I31" s="14">
        <v>3730500</v>
      </c>
      <c r="J31" s="14">
        <v>996300</v>
      </c>
      <c r="K31" s="6">
        <f>SUM(B31:J31)</f>
        <v>6642700</v>
      </c>
    </row>
    <row r="32" spans="1:11" ht="21.75">
      <c r="A32" s="87" t="s">
        <v>14</v>
      </c>
      <c r="B32" s="8">
        <v>82000</v>
      </c>
      <c r="C32" s="8">
        <v>50000</v>
      </c>
      <c r="D32" s="8">
        <v>200000</v>
      </c>
      <c r="E32" s="8">
        <v>200000</v>
      </c>
      <c r="F32" s="8">
        <v>50000</v>
      </c>
      <c r="G32" s="8"/>
      <c r="H32" s="8">
        <v>185200</v>
      </c>
      <c r="I32" s="8">
        <v>2620000</v>
      </c>
      <c r="J32" s="8">
        <v>562500</v>
      </c>
      <c r="K32" s="8">
        <f>SUM(B32:J32)</f>
        <v>3949700</v>
      </c>
    </row>
    <row r="33" spans="1:11" ht="21.75">
      <c r="A33" s="87" t="s">
        <v>12</v>
      </c>
      <c r="B33" s="8">
        <v>82000</v>
      </c>
      <c r="C33" s="8">
        <v>10000</v>
      </c>
      <c r="D33" s="8">
        <v>80000</v>
      </c>
      <c r="E33" s="8">
        <v>150000</v>
      </c>
      <c r="F33" s="8">
        <v>20000</v>
      </c>
      <c r="G33" s="8"/>
      <c r="H33" s="8">
        <v>444700</v>
      </c>
      <c r="I33" s="8">
        <v>2644000</v>
      </c>
      <c r="J33" s="8">
        <v>669000</v>
      </c>
      <c r="K33" s="8">
        <f>SUM(B33:J33)</f>
        <v>4099700</v>
      </c>
    </row>
    <row r="34" spans="1:11" ht="21.75">
      <c r="A34" s="87" t="s">
        <v>13</v>
      </c>
      <c r="B34" s="8">
        <v>205300</v>
      </c>
      <c r="C34" s="8">
        <v>79500</v>
      </c>
      <c r="D34" s="8">
        <v>250000</v>
      </c>
      <c r="E34" s="8">
        <v>600000</v>
      </c>
      <c r="F34" s="8">
        <v>40000</v>
      </c>
      <c r="G34" s="8"/>
      <c r="H34" s="8">
        <v>369000</v>
      </c>
      <c r="I34" s="8">
        <v>3360000</v>
      </c>
      <c r="J34" s="8">
        <v>731100</v>
      </c>
      <c r="K34" s="8">
        <f>SUM(B34:J34)</f>
        <v>5634900</v>
      </c>
    </row>
    <row r="35" spans="1:11" ht="21.75">
      <c r="A35" s="88" t="s">
        <v>97</v>
      </c>
      <c r="B35" s="39">
        <v>82000</v>
      </c>
      <c r="C35" s="39">
        <v>50000</v>
      </c>
      <c r="D35" s="39">
        <v>50000</v>
      </c>
      <c r="E35" s="39">
        <v>32000</v>
      </c>
      <c r="F35" s="39">
        <v>10000</v>
      </c>
      <c r="G35" s="39"/>
      <c r="H35" s="39">
        <v>251600</v>
      </c>
      <c r="I35" s="39">
        <v>230300</v>
      </c>
      <c r="J35" s="39">
        <v>120000</v>
      </c>
      <c r="K35" s="10">
        <f>SUM(B35:J35)</f>
        <v>825900</v>
      </c>
    </row>
    <row r="36" spans="1:11" ht="21.75">
      <c r="A36" s="89" t="s">
        <v>18</v>
      </c>
      <c r="B36" s="12">
        <f aca="true" t="shared" si="0" ref="B36:K36">SUM(B31:B35)</f>
        <v>922200</v>
      </c>
      <c r="C36" s="12">
        <f t="shared" si="0"/>
        <v>419500</v>
      </c>
      <c r="D36" s="12">
        <f t="shared" si="0"/>
        <v>980000</v>
      </c>
      <c r="E36" s="12">
        <f t="shared" si="0"/>
        <v>1352000</v>
      </c>
      <c r="F36" s="12">
        <f t="shared" si="0"/>
        <v>145000</v>
      </c>
      <c r="G36" s="12">
        <f t="shared" si="0"/>
        <v>0</v>
      </c>
      <c r="H36" s="12">
        <f t="shared" si="0"/>
        <v>1670500</v>
      </c>
      <c r="I36" s="12">
        <f t="shared" si="0"/>
        <v>12584800</v>
      </c>
      <c r="J36" s="12">
        <f t="shared" si="0"/>
        <v>3078900</v>
      </c>
      <c r="K36" s="12">
        <f t="shared" si="0"/>
        <v>21152900</v>
      </c>
    </row>
  </sheetData>
  <sheetProtection/>
  <mergeCells count="20">
    <mergeCell ref="G5:G6"/>
    <mergeCell ref="H5:H6"/>
    <mergeCell ref="K5:K6"/>
    <mergeCell ref="A1:K1"/>
    <mergeCell ref="A2:K2"/>
    <mergeCell ref="A3:K3"/>
    <mergeCell ref="A5:A6"/>
    <mergeCell ref="B5:B6"/>
    <mergeCell ref="C5:E5"/>
    <mergeCell ref="F5:F6"/>
    <mergeCell ref="A25:K25"/>
    <mergeCell ref="A26:K26"/>
    <mergeCell ref="A27:K27"/>
    <mergeCell ref="A29:A30"/>
    <mergeCell ref="B29:B30"/>
    <mergeCell ref="C29:E29"/>
    <mergeCell ref="F29:F30"/>
    <mergeCell ref="G29:G30"/>
    <mergeCell ref="H29:H30"/>
    <mergeCell ref="K29:K3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1">
      <pane ySplit="1" topLeftCell="A58" activePane="bottomLeft" state="frozen"/>
      <selection pane="topLeft" activeCell="A41" sqref="A41"/>
      <selection pane="bottomLeft" activeCell="B42" sqref="B42:G67"/>
    </sheetView>
  </sheetViews>
  <sheetFormatPr defaultColWidth="9.140625" defaultRowHeight="12.75"/>
  <cols>
    <col min="1" max="1" width="21.7109375" style="5" customWidth="1"/>
    <col min="2" max="5" width="13.140625" style="5" bestFit="1" customWidth="1"/>
    <col min="6" max="6" width="12.57421875" style="5" customWidth="1"/>
    <col min="7" max="7" width="13.7109375" style="5" customWidth="1"/>
    <col min="8" max="8" width="12.421875" style="5" bestFit="1" customWidth="1"/>
    <col min="9" max="16384" width="9.140625" style="5" customWidth="1"/>
  </cols>
  <sheetData>
    <row r="1" spans="1:7" ht="21.75">
      <c r="A1" s="625" t="s">
        <v>84</v>
      </c>
      <c r="B1" s="625"/>
      <c r="C1" s="625"/>
      <c r="D1" s="625"/>
      <c r="E1" s="625"/>
      <c r="F1" s="625"/>
      <c r="G1" s="625"/>
    </row>
    <row r="2" spans="1:7" ht="21.75">
      <c r="A2" s="11" t="s">
        <v>58</v>
      </c>
      <c r="B2" s="11" t="s">
        <v>56</v>
      </c>
      <c r="C2" s="11" t="s">
        <v>1</v>
      </c>
      <c r="D2" s="11" t="s">
        <v>0</v>
      </c>
      <c r="E2" s="11" t="s">
        <v>2</v>
      </c>
      <c r="F2" s="11" t="s">
        <v>57</v>
      </c>
      <c r="G2" s="11" t="s">
        <v>18</v>
      </c>
    </row>
    <row r="3" spans="1:7" ht="21.75">
      <c r="A3" s="19" t="s">
        <v>98</v>
      </c>
      <c r="B3" s="24"/>
      <c r="C3" s="24"/>
      <c r="D3" s="24"/>
      <c r="E3" s="24"/>
      <c r="F3" s="24"/>
      <c r="G3" s="24"/>
    </row>
    <row r="4" spans="1:7" ht="21.75">
      <c r="A4" s="18" t="s">
        <v>75</v>
      </c>
      <c r="B4" s="8">
        <v>7900</v>
      </c>
      <c r="C4" s="8">
        <v>13755</v>
      </c>
      <c r="D4" s="8">
        <v>5250</v>
      </c>
      <c r="E4" s="8"/>
      <c r="F4" s="8"/>
      <c r="G4" s="8">
        <f>SUM(B4:F4)</f>
        <v>26905</v>
      </c>
    </row>
    <row r="5" spans="1:7" ht="21.75">
      <c r="A5" s="7" t="s">
        <v>71</v>
      </c>
      <c r="B5" s="8"/>
      <c r="C5" s="8"/>
      <c r="D5" s="8"/>
      <c r="E5" s="8"/>
      <c r="F5" s="8"/>
      <c r="G5" s="8">
        <f>SUM(B5:F5)</f>
        <v>0</v>
      </c>
    </row>
    <row r="6" spans="1:7" ht="21.75">
      <c r="A6" s="7" t="s">
        <v>72</v>
      </c>
      <c r="B6" s="8">
        <v>530400</v>
      </c>
      <c r="C6" s="8"/>
      <c r="D6" s="8"/>
      <c r="E6" s="8"/>
      <c r="F6" s="8"/>
      <c r="G6" s="8">
        <f>SUM(B6:F6)</f>
        <v>530400</v>
      </c>
    </row>
    <row r="7" spans="1:7" ht="21.75">
      <c r="A7" s="7" t="s">
        <v>73</v>
      </c>
      <c r="B7" s="8"/>
      <c r="C7" s="8"/>
      <c r="D7" s="8"/>
      <c r="E7" s="8"/>
      <c r="F7" s="8"/>
      <c r="G7" s="8">
        <f>SUM(B7:F7)</f>
        <v>0</v>
      </c>
    </row>
    <row r="8" spans="1:7" ht="21.75">
      <c r="A8" s="7" t="s">
        <v>74</v>
      </c>
      <c r="B8" s="8"/>
      <c r="C8" s="8"/>
      <c r="D8" s="8"/>
      <c r="E8" s="8"/>
      <c r="F8" s="8"/>
      <c r="G8" s="8">
        <f>SUM(B8:F8)</f>
        <v>0</v>
      </c>
    </row>
    <row r="9" spans="1:7" ht="21.75">
      <c r="A9" s="11" t="s">
        <v>76</v>
      </c>
      <c r="B9" s="20">
        <f aca="true" t="shared" si="0" ref="B9:G9">SUM(B4:B8)</f>
        <v>538300</v>
      </c>
      <c r="C9" s="20">
        <f t="shared" si="0"/>
        <v>13755</v>
      </c>
      <c r="D9" s="20">
        <f t="shared" si="0"/>
        <v>5250</v>
      </c>
      <c r="E9" s="20">
        <f t="shared" si="0"/>
        <v>0</v>
      </c>
      <c r="F9" s="20">
        <f t="shared" si="0"/>
        <v>0</v>
      </c>
      <c r="G9" s="20">
        <f t="shared" si="0"/>
        <v>557305</v>
      </c>
    </row>
    <row r="10" spans="1:7" ht="21.75">
      <c r="A10" s="17" t="s">
        <v>3</v>
      </c>
      <c r="B10" s="16"/>
      <c r="C10" s="16"/>
      <c r="D10" s="16"/>
      <c r="E10" s="16"/>
      <c r="F10" s="16"/>
      <c r="G10" s="16"/>
    </row>
    <row r="11" spans="1:7" ht="21.75">
      <c r="A11" s="13" t="s">
        <v>59</v>
      </c>
      <c r="B11" s="14">
        <v>13708</v>
      </c>
      <c r="C11" s="14"/>
      <c r="D11" s="14">
        <v>32962</v>
      </c>
      <c r="E11" s="14">
        <v>3210</v>
      </c>
      <c r="F11" s="14"/>
      <c r="G11" s="14">
        <f>SUM(B11:F11)</f>
        <v>49880</v>
      </c>
    </row>
    <row r="12" spans="1:7" ht="21.75">
      <c r="A12" s="7" t="s">
        <v>60</v>
      </c>
      <c r="B12" s="8">
        <v>2500</v>
      </c>
      <c r="C12" s="8"/>
      <c r="D12" s="8"/>
      <c r="E12" s="8"/>
      <c r="F12" s="8"/>
      <c r="G12" s="14">
        <f aca="true" t="shared" si="1" ref="G12:G19">SUM(B12:F12)</f>
        <v>2500</v>
      </c>
    </row>
    <row r="13" spans="1:7" ht="21.75">
      <c r="A13" s="7" t="s">
        <v>61</v>
      </c>
      <c r="B13" s="8">
        <v>17500</v>
      </c>
      <c r="C13" s="8"/>
      <c r="D13" s="8"/>
      <c r="E13" s="8"/>
      <c r="F13" s="8"/>
      <c r="G13" s="14">
        <f t="shared" si="1"/>
        <v>17500</v>
      </c>
    </row>
    <row r="14" spans="1:7" ht="21.75">
      <c r="A14" s="7" t="s">
        <v>62</v>
      </c>
      <c r="B14" s="8"/>
      <c r="C14" s="8"/>
      <c r="D14" s="8">
        <v>1543519</v>
      </c>
      <c r="E14" s="8">
        <v>4130</v>
      </c>
      <c r="F14" s="8"/>
      <c r="G14" s="14">
        <f t="shared" si="1"/>
        <v>1547649</v>
      </c>
    </row>
    <row r="15" spans="1:7" ht="21.75">
      <c r="A15" s="7" t="s">
        <v>63</v>
      </c>
      <c r="B15" s="8"/>
      <c r="C15" s="8"/>
      <c r="D15" s="8"/>
      <c r="E15" s="8">
        <v>106029</v>
      </c>
      <c r="F15" s="8"/>
      <c r="G15" s="14">
        <f t="shared" si="1"/>
        <v>106029</v>
      </c>
    </row>
    <row r="16" spans="1:7" ht="21.75">
      <c r="A16" s="7" t="s">
        <v>64</v>
      </c>
      <c r="B16" s="8"/>
      <c r="C16" s="8"/>
      <c r="D16" s="8"/>
      <c r="E16" s="8">
        <v>4222</v>
      </c>
      <c r="F16" s="8"/>
      <c r="G16" s="14">
        <f t="shared" si="1"/>
        <v>4222</v>
      </c>
    </row>
    <row r="17" spans="1:7" ht="21.75">
      <c r="A17" s="7" t="s">
        <v>65</v>
      </c>
      <c r="B17" s="8"/>
      <c r="C17" s="8"/>
      <c r="D17" s="8"/>
      <c r="E17" s="8"/>
      <c r="F17" s="8"/>
      <c r="G17" s="14">
        <f t="shared" si="1"/>
        <v>0</v>
      </c>
    </row>
    <row r="18" spans="1:7" ht="21.75">
      <c r="A18" s="7" t="s">
        <v>66</v>
      </c>
      <c r="B18" s="8"/>
      <c r="C18" s="8"/>
      <c r="D18" s="8"/>
      <c r="E18" s="8"/>
      <c r="F18" s="8"/>
      <c r="G18" s="14">
        <f t="shared" si="1"/>
        <v>0</v>
      </c>
    </row>
    <row r="19" spans="1:7" ht="21.75">
      <c r="A19" s="9" t="s">
        <v>67</v>
      </c>
      <c r="B19" s="10"/>
      <c r="C19" s="10"/>
      <c r="D19" s="10"/>
      <c r="E19" s="10"/>
      <c r="F19" s="10"/>
      <c r="G19" s="14">
        <f t="shared" si="1"/>
        <v>0</v>
      </c>
    </row>
    <row r="20" spans="1:7" ht="21.75">
      <c r="A20" s="11" t="s">
        <v>77</v>
      </c>
      <c r="B20" s="12">
        <f aca="true" t="shared" si="2" ref="B20:G20">SUM(B11:B19)</f>
        <v>33708</v>
      </c>
      <c r="C20" s="12">
        <f t="shared" si="2"/>
        <v>0</v>
      </c>
      <c r="D20" s="12">
        <f t="shared" si="2"/>
        <v>1576481</v>
      </c>
      <c r="E20" s="12">
        <f t="shared" si="2"/>
        <v>117591</v>
      </c>
      <c r="F20" s="12">
        <f t="shared" si="2"/>
        <v>0</v>
      </c>
      <c r="G20" s="12">
        <f t="shared" si="2"/>
        <v>1727780</v>
      </c>
    </row>
    <row r="21" spans="1:7" ht="43.5">
      <c r="A21" s="83" t="s">
        <v>78</v>
      </c>
      <c r="B21" s="84">
        <v>7000</v>
      </c>
      <c r="C21" s="84"/>
      <c r="D21" s="84"/>
      <c r="E21" s="84"/>
      <c r="F21" s="84"/>
      <c r="G21" s="84">
        <f>SUM(B21:F21)</f>
        <v>7000</v>
      </c>
    </row>
    <row r="22" spans="1:7" ht="21.75">
      <c r="A22" s="13" t="s">
        <v>68</v>
      </c>
      <c r="B22" s="14"/>
      <c r="C22" s="14"/>
      <c r="D22" s="14"/>
      <c r="E22" s="14"/>
      <c r="F22" s="14"/>
      <c r="G22" s="14"/>
    </row>
    <row r="23" spans="1:7" ht="21.75">
      <c r="A23" s="7" t="s">
        <v>69</v>
      </c>
      <c r="B23" s="8"/>
      <c r="C23" s="8"/>
      <c r="D23" s="8"/>
      <c r="E23" s="8"/>
      <c r="F23" s="8"/>
      <c r="G23" s="8"/>
    </row>
    <row r="24" spans="1:7" ht="21.75">
      <c r="A24" s="9" t="s">
        <v>70</v>
      </c>
      <c r="B24" s="10"/>
      <c r="C24" s="10">
        <v>240000</v>
      </c>
      <c r="D24" s="10">
        <v>120000</v>
      </c>
      <c r="E24" s="10">
        <v>332500</v>
      </c>
      <c r="F24" s="10"/>
      <c r="G24" s="10">
        <f>SUM(B24:F24)</f>
        <v>692500</v>
      </c>
    </row>
    <row r="25" spans="1:7" ht="21.75">
      <c r="A25" s="15" t="s">
        <v>79</v>
      </c>
      <c r="B25" s="12">
        <f aca="true" t="shared" si="3" ref="B25:G25">SUM(B21:B24)</f>
        <v>7000</v>
      </c>
      <c r="C25" s="12">
        <f t="shared" si="3"/>
        <v>240000</v>
      </c>
      <c r="D25" s="12">
        <f t="shared" si="3"/>
        <v>120000</v>
      </c>
      <c r="E25" s="12">
        <f t="shared" si="3"/>
        <v>332500</v>
      </c>
      <c r="F25" s="12">
        <f t="shared" si="3"/>
        <v>0</v>
      </c>
      <c r="G25" s="12">
        <f t="shared" si="3"/>
        <v>699500</v>
      </c>
    </row>
    <row r="26" spans="1:7" ht="21.75">
      <c r="A26" s="15" t="s">
        <v>80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21.75">
      <c r="A27" s="21" t="s">
        <v>81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21.75">
      <c r="A28" s="21" t="s">
        <v>4</v>
      </c>
      <c r="B28" s="23">
        <f aca="true" t="shared" si="4" ref="B28:G28">SUM(B9+B20+B25+B27)</f>
        <v>579008</v>
      </c>
      <c r="C28" s="23">
        <f t="shared" si="4"/>
        <v>253755</v>
      </c>
      <c r="D28" s="23">
        <f t="shared" si="4"/>
        <v>1701731</v>
      </c>
      <c r="E28" s="23">
        <f t="shared" si="4"/>
        <v>450091</v>
      </c>
      <c r="F28" s="23">
        <f t="shared" si="4"/>
        <v>0</v>
      </c>
      <c r="G28" s="23">
        <f t="shared" si="4"/>
        <v>2984585</v>
      </c>
    </row>
    <row r="30" ht="21.75">
      <c r="B30" s="22" t="s">
        <v>6</v>
      </c>
    </row>
    <row r="38" spans="1:7" ht="27.75">
      <c r="A38" s="626" t="s">
        <v>114</v>
      </c>
      <c r="B38" s="626"/>
      <c r="C38" s="626"/>
      <c r="D38" s="626"/>
      <c r="E38" s="626"/>
      <c r="F38" s="626"/>
      <c r="G38" s="626"/>
    </row>
    <row r="39" spans="1:7" ht="27.75">
      <c r="A39" s="626" t="s">
        <v>113</v>
      </c>
      <c r="B39" s="626"/>
      <c r="C39" s="626"/>
      <c r="D39" s="626"/>
      <c r="E39" s="626"/>
      <c r="F39" s="626"/>
      <c r="G39" s="626"/>
    </row>
    <row r="40" spans="1:7" ht="21.75">
      <c r="A40" s="95"/>
      <c r="B40" s="95"/>
      <c r="C40" s="95"/>
      <c r="D40" s="95"/>
      <c r="E40" s="95"/>
      <c r="F40" s="95"/>
      <c r="G40" s="95"/>
    </row>
    <row r="41" spans="1:7" ht="21.75">
      <c r="A41" s="11" t="s">
        <v>58</v>
      </c>
      <c r="B41" s="11" t="s">
        <v>0</v>
      </c>
      <c r="C41" s="11" t="s">
        <v>1</v>
      </c>
      <c r="D41" s="11" t="s">
        <v>2</v>
      </c>
      <c r="E41" s="11" t="s">
        <v>20</v>
      </c>
      <c r="F41" s="11" t="s">
        <v>34</v>
      </c>
      <c r="G41" s="11" t="s">
        <v>18</v>
      </c>
    </row>
    <row r="42" spans="1:7" ht="21.75">
      <c r="A42" s="105" t="s">
        <v>98</v>
      </c>
      <c r="B42" s="24"/>
      <c r="C42" s="24"/>
      <c r="D42" s="24"/>
      <c r="E42" s="24"/>
      <c r="F42" s="24"/>
      <c r="G42" s="24"/>
    </row>
    <row r="43" spans="1:7" ht="21.75">
      <c r="A43" s="18" t="s">
        <v>75</v>
      </c>
      <c r="B43" s="8"/>
      <c r="C43" s="8"/>
      <c r="D43" s="8"/>
      <c r="E43" s="8"/>
      <c r="F43" s="8"/>
      <c r="G43" s="8"/>
    </row>
    <row r="44" spans="1:7" ht="21.75">
      <c r="A44" s="7" t="s">
        <v>71</v>
      </c>
      <c r="B44" s="8"/>
      <c r="C44" s="8"/>
      <c r="D44" s="8"/>
      <c r="E44" s="8"/>
      <c r="F44" s="8"/>
      <c r="G44" s="8"/>
    </row>
    <row r="45" spans="1:7" ht="21.75">
      <c r="A45" s="7" t="s">
        <v>72</v>
      </c>
      <c r="B45" s="8"/>
      <c r="C45" s="8"/>
      <c r="D45" s="8"/>
      <c r="E45" s="8"/>
      <c r="F45" s="8"/>
      <c r="G45" s="8"/>
    </row>
    <row r="46" spans="1:7" ht="21.75">
      <c r="A46" s="7" t="s">
        <v>73</v>
      </c>
      <c r="B46" s="8"/>
      <c r="C46" s="8"/>
      <c r="D46" s="8"/>
      <c r="E46" s="8"/>
      <c r="F46" s="8"/>
      <c r="G46" s="8"/>
    </row>
    <row r="47" spans="1:7" ht="21.75">
      <c r="A47" s="7" t="s">
        <v>74</v>
      </c>
      <c r="B47" s="8"/>
      <c r="C47" s="8"/>
      <c r="D47" s="8"/>
      <c r="E47" s="8"/>
      <c r="F47" s="8"/>
      <c r="G47" s="8"/>
    </row>
    <row r="48" spans="1:7" ht="21.75">
      <c r="A48" s="11" t="s">
        <v>76</v>
      </c>
      <c r="B48" s="20"/>
      <c r="C48" s="20"/>
      <c r="D48" s="20"/>
      <c r="E48" s="20"/>
      <c r="F48" s="20"/>
      <c r="G48" s="20"/>
    </row>
    <row r="49" spans="1:7" ht="21.75">
      <c r="A49" s="17" t="s">
        <v>3</v>
      </c>
      <c r="B49" s="16"/>
      <c r="C49" s="16"/>
      <c r="D49" s="16"/>
      <c r="E49" s="16"/>
      <c r="F49" s="16"/>
      <c r="G49" s="16"/>
    </row>
    <row r="50" spans="1:7" ht="21.75">
      <c r="A50" s="13" t="s">
        <v>59</v>
      </c>
      <c r="B50" s="14"/>
      <c r="C50" s="14"/>
      <c r="D50" s="14"/>
      <c r="E50" s="14"/>
      <c r="F50" s="14"/>
      <c r="G50" s="14"/>
    </row>
    <row r="51" spans="1:7" ht="21.75">
      <c r="A51" s="7" t="s">
        <v>60</v>
      </c>
      <c r="B51" s="8"/>
      <c r="C51" s="8"/>
      <c r="D51" s="8"/>
      <c r="E51" s="8"/>
      <c r="F51" s="8"/>
      <c r="G51" s="14"/>
    </row>
    <row r="52" spans="1:7" ht="21.75">
      <c r="A52" s="7" t="s">
        <v>61</v>
      </c>
      <c r="B52" s="8"/>
      <c r="C52" s="8"/>
      <c r="D52" s="8"/>
      <c r="E52" s="8"/>
      <c r="F52" s="8"/>
      <c r="G52" s="14"/>
    </row>
    <row r="53" spans="1:7" ht="21.75">
      <c r="A53" s="7" t="s">
        <v>62</v>
      </c>
      <c r="B53" s="8"/>
      <c r="C53" s="8"/>
      <c r="D53" s="8"/>
      <c r="F53" s="8"/>
      <c r="G53" s="14"/>
    </row>
    <row r="54" spans="1:7" ht="21.75">
      <c r="A54" s="7" t="s">
        <v>63</v>
      </c>
      <c r="B54" s="8"/>
      <c r="C54" s="8"/>
      <c r="D54" s="8"/>
      <c r="E54" s="26"/>
      <c r="F54" s="8"/>
      <c r="G54" s="14"/>
    </row>
    <row r="55" spans="1:7" ht="21.75">
      <c r="A55" s="7" t="s">
        <v>64</v>
      </c>
      <c r="B55" s="8"/>
      <c r="C55" s="8"/>
      <c r="D55" s="8"/>
      <c r="E55" s="26"/>
      <c r="F55" s="8"/>
      <c r="G55" s="14"/>
    </row>
    <row r="56" spans="1:7" ht="21.75">
      <c r="A56" s="7" t="s">
        <v>65</v>
      </c>
      <c r="B56" s="8"/>
      <c r="C56" s="8"/>
      <c r="D56" s="8"/>
      <c r="E56" s="26"/>
      <c r="F56" s="8"/>
      <c r="G56" s="14"/>
    </row>
    <row r="57" spans="1:7" ht="21.75">
      <c r="A57" s="7" t="s">
        <v>66</v>
      </c>
      <c r="B57" s="8"/>
      <c r="C57" s="8"/>
      <c r="D57" s="8"/>
      <c r="E57" s="8"/>
      <c r="F57" s="8"/>
      <c r="G57" s="14"/>
    </row>
    <row r="58" spans="1:7" ht="21.75">
      <c r="A58" s="9" t="s">
        <v>67</v>
      </c>
      <c r="B58" s="10"/>
      <c r="C58" s="10"/>
      <c r="D58" s="10"/>
      <c r="E58" s="10"/>
      <c r="F58" s="10"/>
      <c r="G58" s="14"/>
    </row>
    <row r="59" spans="1:7" ht="21.75">
      <c r="A59" s="11" t="s">
        <v>77</v>
      </c>
      <c r="B59" s="12"/>
      <c r="C59" s="12"/>
      <c r="D59" s="12"/>
      <c r="E59" s="12"/>
      <c r="F59" s="12"/>
      <c r="G59" s="12"/>
    </row>
    <row r="60" spans="1:7" ht="43.5">
      <c r="A60" s="106" t="s">
        <v>78</v>
      </c>
      <c r="B60" s="84"/>
      <c r="C60" s="84"/>
      <c r="D60" s="84"/>
      <c r="E60" s="84"/>
      <c r="F60" s="84"/>
      <c r="G60" s="84"/>
    </row>
    <row r="61" spans="1:7" ht="21.75">
      <c r="A61" s="13" t="s">
        <v>68</v>
      </c>
      <c r="B61" s="14"/>
      <c r="C61" s="14"/>
      <c r="D61" s="14"/>
      <c r="E61" s="14"/>
      <c r="F61" s="14"/>
      <c r="G61" s="14"/>
    </row>
    <row r="62" spans="1:7" ht="21.75">
      <c r="A62" s="7" t="s">
        <v>69</v>
      </c>
      <c r="B62" s="8"/>
      <c r="C62" s="8"/>
      <c r="D62" s="8"/>
      <c r="E62" s="8"/>
      <c r="F62" s="8"/>
      <c r="G62" s="14"/>
    </row>
    <row r="63" spans="1:7" ht="21.75">
      <c r="A63" s="9" t="s">
        <v>70</v>
      </c>
      <c r="B63" s="10"/>
      <c r="C63" s="10"/>
      <c r="D63" s="10"/>
      <c r="E63" s="10"/>
      <c r="F63" s="10"/>
      <c r="G63" s="14"/>
    </row>
    <row r="64" spans="1:7" ht="21.75">
      <c r="A64" s="15" t="s">
        <v>79</v>
      </c>
      <c r="B64" s="12"/>
      <c r="C64" s="12"/>
      <c r="D64" s="12"/>
      <c r="E64" s="12"/>
      <c r="F64" s="12"/>
      <c r="G64" s="12"/>
    </row>
    <row r="65" spans="1:7" ht="21.75">
      <c r="A65" s="15" t="s">
        <v>80</v>
      </c>
      <c r="B65" s="12"/>
      <c r="C65" s="12"/>
      <c r="D65" s="12"/>
      <c r="E65" s="12"/>
      <c r="F65" s="12"/>
      <c r="G65" s="12"/>
    </row>
    <row r="66" spans="1:7" ht="21.75">
      <c r="A66" s="21" t="s">
        <v>81</v>
      </c>
      <c r="B66" s="23"/>
      <c r="C66" s="23"/>
      <c r="D66" s="23"/>
      <c r="E66" s="23"/>
      <c r="F66" s="23"/>
      <c r="G66" s="23"/>
    </row>
    <row r="67" spans="1:8" ht="21.75">
      <c r="A67" s="21" t="s">
        <v>4</v>
      </c>
      <c r="B67" s="23"/>
      <c r="C67" s="23"/>
      <c r="D67" s="23"/>
      <c r="E67" s="23"/>
      <c r="F67" s="23"/>
      <c r="G67" s="23"/>
      <c r="H67" s="22">
        <f>SUM(B67:F67)</f>
        <v>0</v>
      </c>
    </row>
  </sheetData>
  <sheetProtection/>
  <mergeCells count="3">
    <mergeCell ref="A1:G1"/>
    <mergeCell ref="A38:G38"/>
    <mergeCell ref="A39:G3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2" width="9.140625" style="103" customWidth="1"/>
    <col min="3" max="14" width="9.140625" style="104" customWidth="1"/>
    <col min="15" max="16384" width="9.140625" style="103" customWidth="1"/>
  </cols>
  <sheetData/>
  <sheetProtection/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  <headerFooter alignWithMargins="0">
    <oddFooter>&amp;R&amp;"Angsana New,Regular"&amp;F&amp;P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26">
      <selection activeCell="I125" sqref="I125"/>
    </sheetView>
  </sheetViews>
  <sheetFormatPr defaultColWidth="9.140625" defaultRowHeight="12.75"/>
  <cols>
    <col min="1" max="1" width="7.00390625" style="183" customWidth="1"/>
    <col min="2" max="2" width="31.7109375" style="183" customWidth="1"/>
    <col min="3" max="3" width="10.8515625" style="296" customWidth="1"/>
    <col min="4" max="4" width="10.7109375" style="296" customWidth="1"/>
    <col min="5" max="5" width="10.00390625" style="296" customWidth="1"/>
    <col min="6" max="6" width="9.8515625" style="364" customWidth="1"/>
    <col min="7" max="7" width="10.00390625" style="296" customWidth="1"/>
    <col min="8" max="8" width="10.8515625" style="296" customWidth="1"/>
    <col min="9" max="9" width="41.8515625" style="295" customWidth="1"/>
    <col min="10" max="10" width="11.00390625" style="183" bestFit="1" customWidth="1"/>
    <col min="11" max="11" width="9.140625" style="296" customWidth="1"/>
    <col min="12" max="16384" width="9.140625" style="183" customWidth="1"/>
  </cols>
  <sheetData>
    <row r="1" spans="1:11" s="168" customFormat="1" ht="21.75">
      <c r="A1" s="569" t="s">
        <v>168</v>
      </c>
      <c r="B1" s="569"/>
      <c r="C1" s="569"/>
      <c r="D1" s="569"/>
      <c r="E1" s="569"/>
      <c r="F1" s="569"/>
      <c r="G1" s="569"/>
      <c r="H1" s="569"/>
      <c r="I1" s="167"/>
      <c r="K1" s="169"/>
    </row>
    <row r="2" spans="1:11" s="168" customFormat="1" ht="21.75">
      <c r="A2" s="569" t="s">
        <v>33</v>
      </c>
      <c r="B2" s="569"/>
      <c r="C2" s="569"/>
      <c r="D2" s="569"/>
      <c r="E2" s="569"/>
      <c r="F2" s="569"/>
      <c r="G2" s="569"/>
      <c r="H2" s="569"/>
      <c r="I2" s="167"/>
      <c r="K2" s="169"/>
    </row>
    <row r="3" spans="2:11" s="168" customFormat="1" ht="21.75">
      <c r="B3" s="170"/>
      <c r="C3" s="169"/>
      <c r="D3" s="169"/>
      <c r="E3" s="169"/>
      <c r="F3" s="171"/>
      <c r="G3" s="169"/>
      <c r="H3" s="172" t="s">
        <v>6</v>
      </c>
      <c r="I3" s="167"/>
      <c r="K3" s="169"/>
    </row>
    <row r="4" spans="1:21" s="168" customFormat="1" ht="21.75">
      <c r="A4" s="173" t="s">
        <v>301</v>
      </c>
      <c r="B4" s="173" t="s">
        <v>5</v>
      </c>
      <c r="C4" s="174" t="s">
        <v>34</v>
      </c>
      <c r="D4" s="174" t="s">
        <v>0</v>
      </c>
      <c r="E4" s="174" t="s">
        <v>1</v>
      </c>
      <c r="F4" s="175" t="s">
        <v>2</v>
      </c>
      <c r="G4" s="174" t="s">
        <v>20</v>
      </c>
      <c r="H4" s="176" t="s">
        <v>4</v>
      </c>
      <c r="I4" s="167"/>
      <c r="K4" s="169"/>
      <c r="U4" s="177"/>
    </row>
    <row r="5" spans="1:21" ht="23.25" customHeight="1">
      <c r="A5" s="178" t="s">
        <v>169</v>
      </c>
      <c r="B5" s="179" t="s">
        <v>88</v>
      </c>
      <c r="C5" s="180"/>
      <c r="D5" s="181"/>
      <c r="E5" s="180"/>
      <c r="F5" s="182"/>
      <c r="G5" s="180"/>
      <c r="H5" s="180"/>
      <c r="I5" s="167"/>
      <c r="J5" s="168"/>
      <c r="K5" s="169"/>
      <c r="M5" s="168"/>
      <c r="N5" s="168"/>
      <c r="O5" s="168"/>
      <c r="P5" s="168"/>
      <c r="Q5" s="168"/>
      <c r="R5" s="168"/>
      <c r="S5" s="168"/>
      <c r="T5" s="168"/>
      <c r="U5" s="177"/>
    </row>
    <row r="6" spans="1:21" ht="22.5" customHeight="1">
      <c r="A6" s="184"/>
      <c r="B6" s="185" t="s">
        <v>170</v>
      </c>
      <c r="C6" s="186" t="s">
        <v>6</v>
      </c>
      <c r="D6" s="186"/>
      <c r="E6" s="186"/>
      <c r="F6" s="187" t="s">
        <v>6</v>
      </c>
      <c r="G6" s="186"/>
      <c r="H6" s="188">
        <f>SUM(C6:G6)</f>
        <v>0</v>
      </c>
      <c r="I6" s="498" t="s">
        <v>324</v>
      </c>
      <c r="J6" s="190"/>
      <c r="K6" s="191" t="s">
        <v>171</v>
      </c>
      <c r="L6" s="168" t="s">
        <v>172</v>
      </c>
      <c r="M6" s="190" t="s">
        <v>173</v>
      </c>
      <c r="N6" s="190"/>
      <c r="O6" s="168"/>
      <c r="P6" s="168"/>
      <c r="Q6" s="168"/>
      <c r="R6" s="168"/>
      <c r="S6" s="168"/>
      <c r="T6" s="168"/>
      <c r="U6" s="177"/>
    </row>
    <row r="7" spans="1:21" ht="21.75" customHeight="1">
      <c r="A7" s="184"/>
      <c r="B7" s="185" t="s">
        <v>174</v>
      </c>
      <c r="C7" s="186">
        <v>458900</v>
      </c>
      <c r="D7" s="186">
        <v>97000</v>
      </c>
      <c r="E7" s="186">
        <v>97000</v>
      </c>
      <c r="F7" s="187">
        <v>339300</v>
      </c>
      <c r="G7" s="186">
        <v>48200</v>
      </c>
      <c r="H7" s="188">
        <f aca="true" t="shared" si="0" ref="H7:H12">SUM(C7:G7)</f>
        <v>1040400</v>
      </c>
      <c r="I7" s="189">
        <v>834300</v>
      </c>
      <c r="J7" s="190" t="s">
        <v>175</v>
      </c>
      <c r="K7" s="191">
        <v>8690</v>
      </c>
      <c r="L7" s="190">
        <v>8</v>
      </c>
      <c r="M7" s="192">
        <f>SUM(K7*L7*12)</f>
        <v>834240</v>
      </c>
      <c r="N7" s="190"/>
      <c r="O7" s="168"/>
      <c r="P7" s="168"/>
      <c r="Q7" s="168"/>
      <c r="R7" s="168"/>
      <c r="S7" s="168"/>
      <c r="T7" s="168"/>
      <c r="U7" s="177"/>
    </row>
    <row r="8" spans="1:21" ht="21" customHeight="1">
      <c r="A8" s="184"/>
      <c r="B8" s="185" t="s">
        <v>176</v>
      </c>
      <c r="C8" s="186"/>
      <c r="D8" s="186">
        <v>518400</v>
      </c>
      <c r="E8" s="186"/>
      <c r="F8" s="187"/>
      <c r="G8" s="186"/>
      <c r="H8" s="188">
        <f t="shared" si="0"/>
        <v>518400</v>
      </c>
      <c r="I8" s="189"/>
      <c r="J8" s="190"/>
      <c r="K8" s="191"/>
      <c r="L8" s="190"/>
      <c r="M8" s="192"/>
      <c r="N8" s="190"/>
      <c r="O8" s="168"/>
      <c r="P8" s="168"/>
      <c r="Q8" s="168"/>
      <c r="R8" s="168"/>
      <c r="S8" s="168"/>
      <c r="T8" s="168"/>
      <c r="U8" s="177"/>
    </row>
    <row r="9" spans="1:21" ht="21.75">
      <c r="A9" s="184"/>
      <c r="B9" s="185" t="s">
        <v>177</v>
      </c>
      <c r="C9" s="186">
        <v>41700</v>
      </c>
      <c r="D9" s="186"/>
      <c r="E9" s="186"/>
      <c r="F9" s="193">
        <v>12200</v>
      </c>
      <c r="G9" s="186"/>
      <c r="H9" s="188">
        <f t="shared" si="0"/>
        <v>53900</v>
      </c>
      <c r="I9" s="194">
        <f>SUM(H11-C7)</f>
        <v>1178800</v>
      </c>
      <c r="J9" s="195"/>
      <c r="K9" s="196"/>
      <c r="L9" s="197"/>
      <c r="M9" s="197"/>
      <c r="N9" s="197"/>
      <c r="O9" s="168"/>
      <c r="P9" s="168"/>
      <c r="Q9" s="168"/>
      <c r="R9" s="168"/>
      <c r="S9" s="168"/>
      <c r="T9" s="168"/>
      <c r="U9" s="177"/>
    </row>
    <row r="10" spans="1:21" ht="21.75">
      <c r="A10" s="198"/>
      <c r="B10" s="199" t="s">
        <v>178</v>
      </c>
      <c r="C10" s="200">
        <v>25000</v>
      </c>
      <c r="D10" s="200"/>
      <c r="E10" s="200"/>
      <c r="F10" s="201"/>
      <c r="G10" s="200"/>
      <c r="H10" s="202">
        <f t="shared" si="0"/>
        <v>25000</v>
      </c>
      <c r="I10" s="194"/>
      <c r="J10" s="203"/>
      <c r="K10" s="196" t="s">
        <v>179</v>
      </c>
      <c r="L10" s="197"/>
      <c r="M10" s="197"/>
      <c r="N10" s="197"/>
      <c r="O10" s="168"/>
      <c r="P10" s="168"/>
      <c r="Q10" s="168"/>
      <c r="R10" s="168"/>
      <c r="S10" s="168"/>
      <c r="T10" s="168"/>
      <c r="U10" s="177"/>
    </row>
    <row r="11" spans="1:21" ht="21.75">
      <c r="A11" s="204"/>
      <c r="B11" s="205" t="s">
        <v>180</v>
      </c>
      <c r="C11" s="206">
        <f aca="true" t="shared" si="1" ref="C11:H11">SUM(C6:C10)</f>
        <v>525600</v>
      </c>
      <c r="D11" s="206">
        <f t="shared" si="1"/>
        <v>615400</v>
      </c>
      <c r="E11" s="206">
        <f t="shared" si="1"/>
        <v>97000</v>
      </c>
      <c r="F11" s="206">
        <f t="shared" si="1"/>
        <v>351500</v>
      </c>
      <c r="G11" s="206">
        <f t="shared" si="1"/>
        <v>48200</v>
      </c>
      <c r="H11" s="206">
        <f t="shared" si="1"/>
        <v>1637700</v>
      </c>
      <c r="I11" s="194">
        <f>SUM(H6:H10)</f>
        <v>1637700</v>
      </c>
      <c r="J11" s="203"/>
      <c r="K11" s="196">
        <v>834300</v>
      </c>
      <c r="L11" s="197"/>
      <c r="M11" s="197"/>
      <c r="N11" s="197"/>
      <c r="O11" s="168"/>
      <c r="P11" s="168"/>
      <c r="Q11" s="168"/>
      <c r="R11" s="168"/>
      <c r="S11" s="168"/>
      <c r="T11" s="168"/>
      <c r="U11" s="177"/>
    </row>
    <row r="12" spans="1:21" ht="21.75">
      <c r="A12" s="178" t="s">
        <v>181</v>
      </c>
      <c r="B12" s="179" t="s">
        <v>89</v>
      </c>
      <c r="C12" s="207"/>
      <c r="D12" s="208"/>
      <c r="E12" s="207"/>
      <c r="F12" s="209"/>
      <c r="G12" s="207"/>
      <c r="H12" s="207">
        <f t="shared" si="0"/>
        <v>0</v>
      </c>
      <c r="I12" s="194">
        <f>SUM(H21:H25)</f>
        <v>583500</v>
      </c>
      <c r="J12" s="197"/>
      <c r="K12" s="196">
        <v>27000</v>
      </c>
      <c r="L12" s="197"/>
      <c r="M12" s="197"/>
      <c r="N12" s="197"/>
      <c r="O12" s="168"/>
      <c r="P12" s="168"/>
      <c r="Q12" s="168"/>
      <c r="R12" s="168"/>
      <c r="S12" s="168"/>
      <c r="T12" s="168"/>
      <c r="U12" s="177"/>
    </row>
    <row r="13" spans="1:21" ht="21.75">
      <c r="A13" s="184"/>
      <c r="B13" s="210" t="s">
        <v>182</v>
      </c>
      <c r="C13" s="162">
        <v>194800</v>
      </c>
      <c r="D13" s="211">
        <v>52500</v>
      </c>
      <c r="E13" s="162">
        <v>10000</v>
      </c>
      <c r="F13" s="212">
        <v>35700</v>
      </c>
      <c r="G13" s="162">
        <v>30000</v>
      </c>
      <c r="H13" s="162">
        <f>SUM(C13:G13)</f>
        <v>323000</v>
      </c>
      <c r="I13" s="213">
        <v>323000</v>
      </c>
      <c r="J13" s="214">
        <f>SUM(I13-H13)</f>
        <v>0</v>
      </c>
      <c r="K13" s="196">
        <v>58000</v>
      </c>
      <c r="L13" s="197"/>
      <c r="M13" s="197"/>
      <c r="N13" s="197"/>
      <c r="O13" s="168"/>
      <c r="P13" s="168"/>
      <c r="Q13" s="168"/>
      <c r="R13" s="168"/>
      <c r="S13" s="168"/>
      <c r="T13" s="168"/>
      <c r="U13" s="177"/>
    </row>
    <row r="14" spans="1:21" ht="21.75">
      <c r="A14" s="184"/>
      <c r="B14" s="210" t="s">
        <v>183</v>
      </c>
      <c r="C14" s="162">
        <v>342000</v>
      </c>
      <c r="D14" s="211">
        <v>315000</v>
      </c>
      <c r="E14" s="162">
        <v>100000</v>
      </c>
      <c r="F14" s="212">
        <v>210000</v>
      </c>
      <c r="G14" s="162">
        <v>30000</v>
      </c>
      <c r="H14" s="162">
        <f>SUM(C14:G14)</f>
        <v>997000</v>
      </c>
      <c r="I14" s="215">
        <v>997000</v>
      </c>
      <c r="J14" s="214">
        <f>SUM(G14*105)/100</f>
        <v>31500</v>
      </c>
      <c r="K14" s="196">
        <v>41760</v>
      </c>
      <c r="L14" s="197"/>
      <c r="M14" s="197"/>
      <c r="N14" s="197"/>
      <c r="O14" s="168"/>
      <c r="P14" s="168"/>
      <c r="Q14" s="168"/>
      <c r="R14" s="168"/>
      <c r="S14" s="168"/>
      <c r="T14" s="168"/>
      <c r="U14" s="177"/>
    </row>
    <row r="15" spans="1:21" ht="21.75">
      <c r="A15" s="184"/>
      <c r="B15" s="210" t="s">
        <v>108</v>
      </c>
      <c r="C15" s="216">
        <v>379200</v>
      </c>
      <c r="D15" s="217">
        <v>210000</v>
      </c>
      <c r="E15" s="218">
        <v>100000</v>
      </c>
      <c r="F15" s="212">
        <v>262500</v>
      </c>
      <c r="G15" s="371">
        <v>30000</v>
      </c>
      <c r="H15" s="162">
        <f>SUM(C15:G15)</f>
        <v>981700</v>
      </c>
      <c r="I15" s="215">
        <v>981700</v>
      </c>
      <c r="J15" s="214">
        <f>SUM(G15*105)/100</f>
        <v>31500</v>
      </c>
      <c r="K15" s="196">
        <v>2086</v>
      </c>
      <c r="L15" s="197"/>
      <c r="M15" s="197"/>
      <c r="N15" s="197"/>
      <c r="O15" s="168"/>
      <c r="P15" s="168"/>
      <c r="Q15" s="168"/>
      <c r="R15" s="168"/>
      <c r="S15" s="168"/>
      <c r="T15" s="168"/>
      <c r="U15" s="177"/>
    </row>
    <row r="16" spans="1:21" ht="21.75">
      <c r="A16" s="198"/>
      <c r="B16" s="219" t="s">
        <v>184</v>
      </c>
      <c r="C16" s="220">
        <v>47000</v>
      </c>
      <c r="D16" s="221">
        <v>52500</v>
      </c>
      <c r="E16" s="220">
        <v>5000</v>
      </c>
      <c r="F16" s="222">
        <v>21000</v>
      </c>
      <c r="G16" s="220">
        <v>10500</v>
      </c>
      <c r="H16" s="162">
        <f>SUM(C16:G16)</f>
        <v>136000</v>
      </c>
      <c r="I16" s="213">
        <v>136000</v>
      </c>
      <c r="J16" s="214">
        <f>SUM(G16*105)/100</f>
        <v>11025</v>
      </c>
      <c r="K16" s="196">
        <f>SUM(K11:K15)</f>
        <v>963146</v>
      </c>
      <c r="L16" s="197" t="s">
        <v>185</v>
      </c>
      <c r="M16" s="197" t="s">
        <v>186</v>
      </c>
      <c r="N16" s="203">
        <f>SUM(K16*55)/100</f>
        <v>529730.3</v>
      </c>
      <c r="O16" s="168"/>
      <c r="P16" s="168"/>
      <c r="Q16" s="168"/>
      <c r="R16" s="168"/>
      <c r="S16" s="168"/>
      <c r="T16" s="168"/>
      <c r="U16" s="177"/>
    </row>
    <row r="17" spans="1:21" ht="21.75">
      <c r="A17" s="204"/>
      <c r="B17" s="205" t="s">
        <v>187</v>
      </c>
      <c r="C17" s="223">
        <f aca="true" t="shared" si="2" ref="C17:H17">SUM(C13:C16)</f>
        <v>963000</v>
      </c>
      <c r="D17" s="223">
        <f t="shared" si="2"/>
        <v>630000</v>
      </c>
      <c r="E17" s="223">
        <f t="shared" si="2"/>
        <v>215000</v>
      </c>
      <c r="F17" s="223">
        <f t="shared" si="2"/>
        <v>529200</v>
      </c>
      <c r="G17" s="223">
        <f t="shared" si="2"/>
        <v>100500</v>
      </c>
      <c r="H17" s="223">
        <f t="shared" si="2"/>
        <v>2437700</v>
      </c>
      <c r="I17" s="194"/>
      <c r="J17" s="197"/>
      <c r="K17" s="196"/>
      <c r="L17" s="197"/>
      <c r="M17" s="197" t="s">
        <v>188</v>
      </c>
      <c r="N17" s="203">
        <f>SUM(K16*30)/100</f>
        <v>288943.8</v>
      </c>
      <c r="O17" s="224">
        <f>SUM(N17/3)</f>
        <v>96314.59999999999</v>
      </c>
      <c r="P17" s="168"/>
      <c r="Q17" s="168"/>
      <c r="R17" s="168"/>
      <c r="S17" s="168"/>
      <c r="T17" s="168"/>
      <c r="U17" s="177"/>
    </row>
    <row r="18" spans="1:21" s="235" customFormat="1" ht="21.75">
      <c r="A18" s="225" t="s">
        <v>189</v>
      </c>
      <c r="B18" s="226" t="s">
        <v>120</v>
      </c>
      <c r="C18" s="227">
        <v>235100</v>
      </c>
      <c r="D18" s="227">
        <v>55000</v>
      </c>
      <c r="E18" s="227">
        <v>322400</v>
      </c>
      <c r="F18" s="228">
        <v>158900</v>
      </c>
      <c r="G18" s="227">
        <v>36800</v>
      </c>
      <c r="H18" s="227">
        <f>SUM(C18:G18)</f>
        <v>808200</v>
      </c>
      <c r="I18" s="229">
        <f>SUM(C18:G18)</f>
        <v>808200</v>
      </c>
      <c r="J18" s="230"/>
      <c r="K18" s="231"/>
      <c r="L18" s="230"/>
      <c r="M18" s="230" t="s">
        <v>190</v>
      </c>
      <c r="N18" s="232">
        <f>SUM(K16*5)/100</f>
        <v>48157.3</v>
      </c>
      <c r="O18" s="233"/>
      <c r="P18" s="233"/>
      <c r="Q18" s="233"/>
      <c r="R18" s="233"/>
      <c r="S18" s="233"/>
      <c r="T18" s="233"/>
      <c r="U18" s="234"/>
    </row>
    <row r="19" spans="1:21" s="235" customFormat="1" ht="21.75">
      <c r="A19" s="236" t="s">
        <v>191</v>
      </c>
      <c r="B19" s="237" t="s">
        <v>192</v>
      </c>
      <c r="C19" s="238">
        <f>SUM(C20+C35+C41+C56+C84+C96+C105+C109+C113)</f>
        <v>4522000</v>
      </c>
      <c r="D19" s="238">
        <f>SUM(D20+D35+D41+D56+D84+D96+D105+D109+D113)</f>
        <v>3381500</v>
      </c>
      <c r="E19" s="238">
        <f>SUM(E20+E35+E41+E56+E84+E96+E105+E109+E113)</f>
        <v>2245000</v>
      </c>
      <c r="F19" s="238">
        <f>SUM(F20+F35+F41+F56+F84+F96+F105+F109+F113)</f>
        <v>2756000</v>
      </c>
      <c r="G19" s="238">
        <f>SUM(G20+G35+G41+G56+G84+G96+G105+G109+G113)</f>
        <v>721750</v>
      </c>
      <c r="H19" s="238">
        <f>SUM(C19:G19)</f>
        <v>13626250</v>
      </c>
      <c r="I19" s="229">
        <f>SUM(C19:G19)</f>
        <v>13626250</v>
      </c>
      <c r="J19" s="230"/>
      <c r="K19" s="231"/>
      <c r="L19" s="230"/>
      <c r="M19" s="230" t="s">
        <v>193</v>
      </c>
      <c r="N19" s="232">
        <f>SUM(K16*5)/100</f>
        <v>48157.3</v>
      </c>
      <c r="O19" s="233"/>
      <c r="P19" s="233"/>
      <c r="Q19" s="233"/>
      <c r="R19" s="233"/>
      <c r="S19" s="233"/>
      <c r="T19" s="233"/>
      <c r="U19" s="234"/>
    </row>
    <row r="20" spans="1:21" ht="21.75" customHeight="1">
      <c r="A20" s="570" t="s">
        <v>194</v>
      </c>
      <c r="B20" s="571"/>
      <c r="C20" s="239">
        <f>SUM(C21:C34)</f>
        <v>967000</v>
      </c>
      <c r="D20" s="239">
        <f>SUM(D21:D34)</f>
        <v>563500</v>
      </c>
      <c r="E20" s="239">
        <f>SUM(E21:E34)</f>
        <v>50000</v>
      </c>
      <c r="F20" s="239">
        <f>SUM(F21:F34)</f>
        <v>170000</v>
      </c>
      <c r="G20" s="239">
        <f>SUM(G21:G34)</f>
        <v>0</v>
      </c>
      <c r="H20" s="239">
        <f>SUM(C20:G20)</f>
        <v>1750500</v>
      </c>
      <c r="I20" s="240">
        <f>SUM(H18:H19)</f>
        <v>14434450</v>
      </c>
      <c r="J20" s="197">
        <v>15466200</v>
      </c>
      <c r="K20" s="196"/>
      <c r="L20" s="197"/>
      <c r="M20" s="197"/>
      <c r="N20" s="203"/>
      <c r="O20" s="168"/>
      <c r="P20" s="168"/>
      <c r="Q20" s="168"/>
      <c r="R20" s="168"/>
      <c r="S20" s="168"/>
      <c r="T20" s="168"/>
      <c r="U20" s="177"/>
    </row>
    <row r="21" spans="1:21" ht="43.5">
      <c r="A21" s="241" t="s">
        <v>169</v>
      </c>
      <c r="B21" s="242" t="s">
        <v>195</v>
      </c>
      <c r="C21" s="243" t="s">
        <v>6</v>
      </c>
      <c r="D21" s="243"/>
      <c r="E21" s="243"/>
      <c r="F21" s="244"/>
      <c r="G21" s="243"/>
      <c r="H21" s="243">
        <f>SUM(C21:G21)</f>
        <v>0</v>
      </c>
      <c r="I21" s="240">
        <f>SUM(H21:H25)</f>
        <v>583500</v>
      </c>
      <c r="J21" s="203">
        <f>SUM(J20-I20)</f>
        <v>1031750</v>
      </c>
      <c r="K21" s="196"/>
      <c r="L21" s="197"/>
      <c r="M21" s="197"/>
      <c r="N21" s="197"/>
      <c r="O21" s="168"/>
      <c r="P21" s="168"/>
      <c r="Q21" s="168"/>
      <c r="R21" s="168"/>
      <c r="S21" s="168"/>
      <c r="T21" s="168"/>
      <c r="U21" s="177"/>
    </row>
    <row r="22" spans="1:21" ht="21.75">
      <c r="A22" s="241"/>
      <c r="B22" s="245" t="s">
        <v>196</v>
      </c>
      <c r="C22" s="243"/>
      <c r="D22" s="246">
        <v>473500</v>
      </c>
      <c r="E22" s="243"/>
      <c r="F22" s="244"/>
      <c r="G22" s="243"/>
      <c r="H22" s="243">
        <f>SUM(C22:G22)</f>
        <v>473500</v>
      </c>
      <c r="I22" s="240"/>
      <c r="J22" s="197"/>
      <c r="K22" s="196"/>
      <c r="L22" s="197"/>
      <c r="M22" s="197"/>
      <c r="N22" s="197"/>
      <c r="O22" s="168"/>
      <c r="P22" s="168"/>
      <c r="Q22" s="168"/>
      <c r="R22" s="168"/>
      <c r="S22" s="168"/>
      <c r="T22" s="168"/>
      <c r="U22" s="177"/>
    </row>
    <row r="23" spans="1:21" ht="22.5" customHeight="1">
      <c r="A23" s="241"/>
      <c r="B23" s="242" t="s">
        <v>197</v>
      </c>
      <c r="C23" s="243"/>
      <c r="D23" s="243">
        <v>80000</v>
      </c>
      <c r="E23" s="243"/>
      <c r="F23" s="244"/>
      <c r="G23" s="243"/>
      <c r="H23" s="243">
        <f aca="true" t="shared" si="3" ref="H23:H89">SUM(C23:G23)</f>
        <v>80000</v>
      </c>
      <c r="I23" s="240"/>
      <c r="J23" s="197"/>
      <c r="K23" s="196"/>
      <c r="L23" s="197"/>
      <c r="M23" s="197"/>
      <c r="N23" s="197"/>
      <c r="O23" s="168"/>
      <c r="P23" s="168"/>
      <c r="Q23" s="168"/>
      <c r="R23" s="168"/>
      <c r="S23" s="168"/>
      <c r="T23" s="168"/>
      <c r="U23" s="177"/>
    </row>
    <row r="24" spans="1:21" ht="21.75">
      <c r="A24" s="241"/>
      <c r="B24" s="242" t="s">
        <v>123</v>
      </c>
      <c r="C24" s="243"/>
      <c r="D24" s="243"/>
      <c r="E24" s="243"/>
      <c r="F24" s="247">
        <v>20000</v>
      </c>
      <c r="G24" s="243"/>
      <c r="H24" s="243">
        <f t="shared" si="3"/>
        <v>20000</v>
      </c>
      <c r="I24" s="240" t="s">
        <v>94</v>
      </c>
      <c r="J24" s="197"/>
      <c r="K24" s="196"/>
      <c r="L24" s="197"/>
      <c r="M24" s="197"/>
      <c r="N24" s="197"/>
      <c r="O24" s="168">
        <v>97000</v>
      </c>
      <c r="P24" s="168"/>
      <c r="Q24" s="168"/>
      <c r="R24" s="168"/>
      <c r="S24" s="168"/>
      <c r="T24" s="168"/>
      <c r="U24" s="177"/>
    </row>
    <row r="25" spans="1:21" ht="21.75">
      <c r="A25" s="241"/>
      <c r="B25" s="245" t="s">
        <v>198</v>
      </c>
      <c r="C25" s="248"/>
      <c r="D25" s="249">
        <v>10000</v>
      </c>
      <c r="E25" s="243"/>
      <c r="F25" s="244"/>
      <c r="G25" s="243"/>
      <c r="H25" s="243">
        <f t="shared" si="3"/>
        <v>10000</v>
      </c>
      <c r="I25" s="240" t="s">
        <v>94</v>
      </c>
      <c r="J25" s="197"/>
      <c r="K25" s="196"/>
      <c r="L25" s="197"/>
      <c r="M25" s="197"/>
      <c r="N25" s="197"/>
      <c r="O25" s="168">
        <v>462000</v>
      </c>
      <c r="P25" s="168"/>
      <c r="Q25" s="168"/>
      <c r="R25" s="168"/>
      <c r="S25" s="168"/>
      <c r="T25" s="168"/>
      <c r="U25" s="177"/>
    </row>
    <row r="26" spans="1:21" ht="22.5" customHeight="1">
      <c r="A26" s="241"/>
      <c r="B26" s="245" t="s">
        <v>199</v>
      </c>
      <c r="C26" s="248">
        <v>200000</v>
      </c>
      <c r="D26" s="246"/>
      <c r="E26" s="243"/>
      <c r="F26" s="244"/>
      <c r="G26" s="243"/>
      <c r="H26" s="243">
        <f t="shared" si="3"/>
        <v>200000</v>
      </c>
      <c r="I26" s="240"/>
      <c r="J26" s="197"/>
      <c r="K26" s="196"/>
      <c r="L26" s="197"/>
      <c r="M26" s="197"/>
      <c r="N26" s="197"/>
      <c r="O26" s="168"/>
      <c r="P26" s="168"/>
      <c r="Q26" s="168"/>
      <c r="R26" s="168"/>
      <c r="S26" s="168"/>
      <c r="T26" s="168"/>
      <c r="U26" s="177"/>
    </row>
    <row r="27" spans="1:21" ht="21.75">
      <c r="A27" s="241"/>
      <c r="B27" s="245" t="s">
        <v>200</v>
      </c>
      <c r="C27" s="250">
        <v>300000</v>
      </c>
      <c r="D27" s="246"/>
      <c r="E27" s="243"/>
      <c r="F27" s="244"/>
      <c r="G27" s="243"/>
      <c r="H27" s="243">
        <f t="shared" si="3"/>
        <v>300000</v>
      </c>
      <c r="I27" s="240"/>
      <c r="J27" s="197"/>
      <c r="K27" s="196"/>
      <c r="L27" s="197"/>
      <c r="M27" s="197"/>
      <c r="N27" s="197"/>
      <c r="O27" s="168"/>
      <c r="P27" s="168"/>
      <c r="Q27" s="168"/>
      <c r="R27" s="168"/>
      <c r="S27" s="168"/>
      <c r="T27" s="168"/>
      <c r="U27" s="177"/>
    </row>
    <row r="28" spans="1:21" ht="21.75">
      <c r="A28" s="241"/>
      <c r="B28" s="245" t="s">
        <v>201</v>
      </c>
      <c r="C28" s="248">
        <v>200000</v>
      </c>
      <c r="D28" s="246"/>
      <c r="E28" s="243"/>
      <c r="F28" s="244"/>
      <c r="G28" s="243"/>
      <c r="H28" s="243">
        <f t="shared" si="3"/>
        <v>200000</v>
      </c>
      <c r="I28" s="240"/>
      <c r="J28" s="195">
        <f>SUM(C26:C29)</f>
        <v>812000</v>
      </c>
      <c r="K28" s="196"/>
      <c r="L28" s="197"/>
      <c r="M28" s="197"/>
      <c r="N28" s="197"/>
      <c r="O28" s="168"/>
      <c r="P28" s="168"/>
      <c r="Q28" s="168"/>
      <c r="R28" s="168"/>
      <c r="S28" s="168"/>
      <c r="T28" s="168"/>
      <c r="U28" s="177"/>
    </row>
    <row r="29" spans="1:21" ht="24.75" customHeight="1">
      <c r="A29" s="241"/>
      <c r="B29" s="245" t="s">
        <v>202</v>
      </c>
      <c r="C29" s="248">
        <v>112000</v>
      </c>
      <c r="D29" s="246"/>
      <c r="E29" s="243"/>
      <c r="F29" s="244"/>
      <c r="G29" s="243"/>
      <c r="H29" s="243">
        <f t="shared" si="3"/>
        <v>112000</v>
      </c>
      <c r="I29" s="240"/>
      <c r="J29" s="197"/>
      <c r="K29" s="196"/>
      <c r="L29" s="197"/>
      <c r="M29" s="197"/>
      <c r="N29" s="197"/>
      <c r="O29" s="168"/>
      <c r="P29" s="168"/>
      <c r="Q29" s="168"/>
      <c r="R29" s="168"/>
      <c r="S29" s="168"/>
      <c r="T29" s="168"/>
      <c r="U29" s="177"/>
    </row>
    <row r="30" spans="1:21" ht="69.75" customHeight="1">
      <c r="A30" s="251" t="s">
        <v>181</v>
      </c>
      <c r="B30" s="252" t="s">
        <v>203</v>
      </c>
      <c r="C30" s="246"/>
      <c r="D30" s="246"/>
      <c r="E30" s="246">
        <v>50000</v>
      </c>
      <c r="F30" s="253">
        <v>50000</v>
      </c>
      <c r="G30" s="246"/>
      <c r="H30" s="243">
        <f t="shared" si="3"/>
        <v>100000</v>
      </c>
      <c r="I30" s="240"/>
      <c r="J30" s="197"/>
      <c r="K30" s="196"/>
      <c r="L30" s="197"/>
      <c r="M30" s="197"/>
      <c r="N30" s="197"/>
      <c r="O30" s="168">
        <v>50000</v>
      </c>
      <c r="P30" s="168"/>
      <c r="Q30" s="168"/>
      <c r="R30" s="168"/>
      <c r="S30" s="168"/>
      <c r="T30" s="168"/>
      <c r="U30" s="177"/>
    </row>
    <row r="31" spans="1:21" ht="23.25" customHeight="1">
      <c r="A31" s="254" t="s">
        <v>189</v>
      </c>
      <c r="B31" s="255" t="s">
        <v>204</v>
      </c>
      <c r="C31" s="256">
        <v>30000</v>
      </c>
      <c r="D31" s="257"/>
      <c r="E31" s="257"/>
      <c r="F31" s="258"/>
      <c r="G31" s="257"/>
      <c r="H31" s="259">
        <f t="shared" si="3"/>
        <v>30000</v>
      </c>
      <c r="I31" s="260"/>
      <c r="J31" s="197"/>
      <c r="K31" s="196"/>
      <c r="L31" s="197"/>
      <c r="M31" s="197"/>
      <c r="N31" s="197"/>
      <c r="O31" s="168">
        <v>10000</v>
      </c>
      <c r="P31" s="168"/>
      <c r="Q31" s="168"/>
      <c r="R31" s="168"/>
      <c r="S31" s="168"/>
      <c r="T31" s="168"/>
      <c r="U31" s="177"/>
    </row>
    <row r="32" spans="1:21" ht="43.5">
      <c r="A32" s="241" t="s">
        <v>191</v>
      </c>
      <c r="B32" s="242" t="s">
        <v>205</v>
      </c>
      <c r="C32" s="261">
        <v>80000</v>
      </c>
      <c r="D32" s="243"/>
      <c r="E32" s="243"/>
      <c r="F32" s="244">
        <v>100000</v>
      </c>
      <c r="G32" s="243"/>
      <c r="H32" s="243">
        <f t="shared" si="3"/>
        <v>180000</v>
      </c>
      <c r="I32" s="262"/>
      <c r="J32" s="263"/>
      <c r="K32" s="196"/>
      <c r="L32" s="197"/>
      <c r="M32" s="197"/>
      <c r="N32" s="197"/>
      <c r="O32" s="168">
        <v>223200</v>
      </c>
      <c r="P32" s="168"/>
      <c r="Q32" s="168">
        <f>SUM(O24:O32)</f>
        <v>842200</v>
      </c>
      <c r="R32" s="168"/>
      <c r="S32" s="168"/>
      <c r="T32" s="168"/>
      <c r="U32" s="177"/>
    </row>
    <row r="33" spans="1:21" ht="43.5">
      <c r="A33" s="251" t="s">
        <v>206</v>
      </c>
      <c r="B33" s="245" t="s">
        <v>207</v>
      </c>
      <c r="C33" s="264">
        <v>15000</v>
      </c>
      <c r="D33" s="162"/>
      <c r="E33" s="162"/>
      <c r="F33" s="253"/>
      <c r="G33" s="162"/>
      <c r="H33" s="243">
        <f t="shared" si="3"/>
        <v>15000</v>
      </c>
      <c r="I33" s="194"/>
      <c r="J33" s="197"/>
      <c r="K33" s="196"/>
      <c r="L33" s="197"/>
      <c r="M33" s="197"/>
      <c r="N33" s="197"/>
      <c r="O33" s="168"/>
      <c r="P33" s="168"/>
      <c r="Q33" s="168">
        <v>48200</v>
      </c>
      <c r="R33" s="168"/>
      <c r="S33" s="168"/>
      <c r="T33" s="168"/>
      <c r="U33" s="177"/>
    </row>
    <row r="34" spans="1:21" ht="21.75">
      <c r="A34" s="254" t="s">
        <v>208</v>
      </c>
      <c r="B34" s="265" t="s">
        <v>209</v>
      </c>
      <c r="C34" s="266">
        <v>30000</v>
      </c>
      <c r="D34" s="267"/>
      <c r="E34" s="268"/>
      <c r="F34" s="269"/>
      <c r="G34" s="268"/>
      <c r="H34" s="270">
        <f t="shared" si="3"/>
        <v>30000</v>
      </c>
      <c r="I34" s="194"/>
      <c r="J34" s="197"/>
      <c r="K34" s="196"/>
      <c r="L34" s="197"/>
      <c r="M34" s="197"/>
      <c r="N34" s="197"/>
      <c r="O34" s="168"/>
      <c r="P34" s="168"/>
      <c r="Q34" s="168">
        <v>100500</v>
      </c>
      <c r="R34" s="168"/>
      <c r="S34" s="168"/>
      <c r="T34" s="168"/>
      <c r="U34" s="177"/>
    </row>
    <row r="35" spans="1:21" ht="44.25" customHeight="1">
      <c r="A35" s="572" t="s">
        <v>210</v>
      </c>
      <c r="B35" s="573"/>
      <c r="C35" s="271">
        <f>SUM(C36:C40)</f>
        <v>30000</v>
      </c>
      <c r="D35" s="271">
        <f>SUM(D36:D40)</f>
        <v>150000</v>
      </c>
      <c r="E35" s="271">
        <f>SUM(E36:E40)</f>
        <v>0</v>
      </c>
      <c r="F35" s="271">
        <f>SUM(F36:F40)</f>
        <v>0</v>
      </c>
      <c r="G35" s="271">
        <f>SUM(G36:G40)</f>
        <v>0</v>
      </c>
      <c r="H35" s="272">
        <f t="shared" si="3"/>
        <v>180000</v>
      </c>
      <c r="I35" s="194"/>
      <c r="J35" s="197"/>
      <c r="K35" s="196"/>
      <c r="L35" s="197"/>
      <c r="M35" s="197"/>
      <c r="N35" s="197"/>
      <c r="O35" s="168"/>
      <c r="P35" s="168"/>
      <c r="Q35" s="168">
        <v>71800</v>
      </c>
      <c r="R35" s="168"/>
      <c r="S35" s="168"/>
      <c r="T35" s="168"/>
      <c r="U35" s="177"/>
    </row>
    <row r="36" spans="1:21" ht="43.5">
      <c r="A36" s="251" t="s">
        <v>169</v>
      </c>
      <c r="B36" s="245" t="s">
        <v>211</v>
      </c>
      <c r="C36" s="248">
        <v>15000</v>
      </c>
      <c r="D36" s="246"/>
      <c r="E36" s="246"/>
      <c r="F36" s="253"/>
      <c r="G36" s="246"/>
      <c r="H36" s="243">
        <f t="shared" si="3"/>
        <v>15000</v>
      </c>
      <c r="I36" s="194"/>
      <c r="J36" s="197"/>
      <c r="K36" s="196"/>
      <c r="L36" s="197"/>
      <c r="M36" s="197"/>
      <c r="N36" s="197"/>
      <c r="O36" s="168"/>
      <c r="P36" s="168"/>
      <c r="Q36" s="168">
        <f>SUM(Q32:Q35)</f>
        <v>1062700</v>
      </c>
      <c r="R36" s="168"/>
      <c r="S36" s="168"/>
      <c r="T36" s="168"/>
      <c r="U36" s="177"/>
    </row>
    <row r="37" spans="1:21" ht="43.5">
      <c r="A37" s="251" t="s">
        <v>181</v>
      </c>
      <c r="B37" s="245" t="s">
        <v>212</v>
      </c>
      <c r="C37" s="248">
        <v>15000</v>
      </c>
      <c r="D37" s="246"/>
      <c r="E37" s="246"/>
      <c r="F37" s="253"/>
      <c r="G37" s="246"/>
      <c r="H37" s="243">
        <f t="shared" si="3"/>
        <v>15000</v>
      </c>
      <c r="I37" s="262"/>
      <c r="J37" s="197"/>
      <c r="K37" s="196"/>
      <c r="L37" s="197"/>
      <c r="M37" s="197"/>
      <c r="N37" s="197"/>
      <c r="O37" s="168"/>
      <c r="P37" s="168"/>
      <c r="Q37" s="168"/>
      <c r="R37" s="168"/>
      <c r="S37" s="168"/>
      <c r="T37" s="168"/>
      <c r="U37" s="177"/>
    </row>
    <row r="38" spans="1:21" ht="43.5">
      <c r="A38" s="251" t="s">
        <v>189</v>
      </c>
      <c r="B38" s="245" t="s">
        <v>213</v>
      </c>
      <c r="C38" s="248"/>
      <c r="D38" s="246">
        <v>50000</v>
      </c>
      <c r="E38" s="246"/>
      <c r="F38" s="253"/>
      <c r="G38" s="246"/>
      <c r="H38" s="243">
        <f t="shared" si="3"/>
        <v>50000</v>
      </c>
      <c r="I38" s="189"/>
      <c r="J38" s="190"/>
      <c r="K38" s="191"/>
      <c r="L38" s="190"/>
      <c r="M38" s="190"/>
      <c r="N38" s="190"/>
      <c r="O38" s="168"/>
      <c r="P38" s="168"/>
      <c r="Q38" s="168"/>
      <c r="R38" s="168"/>
      <c r="S38" s="168"/>
      <c r="T38" s="168"/>
      <c r="U38" s="177"/>
    </row>
    <row r="39" spans="1:21" ht="43.5">
      <c r="A39" s="251" t="s">
        <v>191</v>
      </c>
      <c r="B39" s="245" t="s">
        <v>214</v>
      </c>
      <c r="C39" s="211"/>
      <c r="D39" s="246">
        <v>80000</v>
      </c>
      <c r="E39" s="162"/>
      <c r="F39" s="253"/>
      <c r="G39" s="162"/>
      <c r="H39" s="243">
        <f t="shared" si="3"/>
        <v>80000</v>
      </c>
      <c r="I39" s="189"/>
      <c r="J39" s="190"/>
      <c r="K39" s="191"/>
      <c r="L39" s="190"/>
      <c r="M39" s="190"/>
      <c r="N39" s="190"/>
      <c r="O39" s="168"/>
      <c r="P39" s="168"/>
      <c r="Q39" s="168"/>
      <c r="R39" s="168"/>
      <c r="S39" s="168"/>
      <c r="T39" s="168"/>
      <c r="U39" s="177"/>
    </row>
    <row r="40" spans="1:21" ht="43.5">
      <c r="A40" s="251" t="s">
        <v>206</v>
      </c>
      <c r="B40" s="245" t="s">
        <v>215</v>
      </c>
      <c r="C40" s="211"/>
      <c r="D40" s="246">
        <v>20000</v>
      </c>
      <c r="E40" s="162"/>
      <c r="F40" s="253"/>
      <c r="G40" s="162"/>
      <c r="H40" s="270">
        <f t="shared" si="3"/>
        <v>20000</v>
      </c>
      <c r="I40" s="189"/>
      <c r="J40" s="190"/>
      <c r="K40" s="191"/>
      <c r="L40" s="190"/>
      <c r="M40" s="190"/>
      <c r="N40" s="190"/>
      <c r="O40" s="168"/>
      <c r="P40" s="168"/>
      <c r="Q40" s="168"/>
      <c r="R40" s="168"/>
      <c r="S40" s="168"/>
      <c r="T40" s="168"/>
      <c r="U40" s="177"/>
    </row>
    <row r="41" spans="1:21" ht="45" customHeight="1">
      <c r="A41" s="572" t="s">
        <v>133</v>
      </c>
      <c r="B41" s="573"/>
      <c r="C41" s="271">
        <f aca="true" t="shared" si="4" ref="C41:H41">SUM(C42:C55)</f>
        <v>680000</v>
      </c>
      <c r="D41" s="271">
        <f t="shared" si="4"/>
        <v>333000</v>
      </c>
      <c r="E41" s="271">
        <f t="shared" si="4"/>
        <v>110000</v>
      </c>
      <c r="F41" s="271">
        <f t="shared" si="4"/>
        <v>86000</v>
      </c>
      <c r="G41" s="271">
        <f t="shared" si="4"/>
        <v>97000</v>
      </c>
      <c r="H41" s="271">
        <f t="shared" si="4"/>
        <v>1306000</v>
      </c>
      <c r="I41" s="194"/>
      <c r="J41" s="197"/>
      <c r="K41" s="196"/>
      <c r="L41" s="197"/>
      <c r="M41" s="197"/>
      <c r="N41" s="197"/>
      <c r="O41" s="168"/>
      <c r="P41" s="168"/>
      <c r="Q41" s="168"/>
      <c r="R41" s="168"/>
      <c r="S41" s="168"/>
      <c r="T41" s="168"/>
      <c r="U41" s="177"/>
    </row>
    <row r="42" spans="1:21" ht="43.5">
      <c r="A42" s="241" t="s">
        <v>169</v>
      </c>
      <c r="B42" s="245" t="s">
        <v>216</v>
      </c>
      <c r="C42" s="248">
        <v>20000</v>
      </c>
      <c r="D42" s="246"/>
      <c r="E42" s="246"/>
      <c r="F42" s="253"/>
      <c r="G42" s="246"/>
      <c r="H42" s="243">
        <f t="shared" si="3"/>
        <v>20000</v>
      </c>
      <c r="I42" s="194"/>
      <c r="J42" s="197"/>
      <c r="K42" s="196"/>
      <c r="L42" s="197"/>
      <c r="M42" s="197"/>
      <c r="N42" s="197"/>
      <c r="O42" s="168"/>
      <c r="P42" s="168"/>
      <c r="Q42" s="168"/>
      <c r="R42" s="168"/>
      <c r="S42" s="168"/>
      <c r="T42" s="168"/>
      <c r="U42" s="177"/>
    </row>
    <row r="43" spans="1:21" ht="72" customHeight="1">
      <c r="A43" s="241" t="s">
        <v>181</v>
      </c>
      <c r="B43" s="245" t="s">
        <v>217</v>
      </c>
      <c r="C43" s="248"/>
      <c r="D43" s="246">
        <v>50000</v>
      </c>
      <c r="E43" s="246">
        <v>20000</v>
      </c>
      <c r="F43" s="253">
        <v>20000</v>
      </c>
      <c r="G43" s="246" t="s">
        <v>6</v>
      </c>
      <c r="H43" s="243">
        <f t="shared" si="3"/>
        <v>90000</v>
      </c>
      <c r="I43" s="194"/>
      <c r="J43" s="197"/>
      <c r="K43" s="196"/>
      <c r="L43" s="197"/>
      <c r="M43" s="197"/>
      <c r="N43" s="197"/>
      <c r="O43" s="168"/>
      <c r="P43" s="168"/>
      <c r="Q43" s="168"/>
      <c r="R43" s="168"/>
      <c r="S43" s="168"/>
      <c r="T43" s="168"/>
      <c r="U43" s="177"/>
    </row>
    <row r="44" spans="1:14" ht="44.25" customHeight="1">
      <c r="A44" s="251" t="s">
        <v>189</v>
      </c>
      <c r="B44" s="245" t="s">
        <v>218</v>
      </c>
      <c r="C44" s="248">
        <v>400000</v>
      </c>
      <c r="D44" s="273" t="s">
        <v>6</v>
      </c>
      <c r="E44" s="246"/>
      <c r="F44" s="274" t="s">
        <v>6</v>
      </c>
      <c r="G44" s="372">
        <v>60000</v>
      </c>
      <c r="H44" s="246">
        <f t="shared" si="3"/>
        <v>460000</v>
      </c>
      <c r="I44" s="189"/>
      <c r="J44" s="190"/>
      <c r="K44" s="191"/>
      <c r="L44" s="190"/>
      <c r="M44" s="190"/>
      <c r="N44" s="190"/>
    </row>
    <row r="45" spans="1:14" ht="65.25">
      <c r="A45" s="241"/>
      <c r="B45" s="242" t="s">
        <v>219</v>
      </c>
      <c r="C45" s="208" t="s">
        <v>6</v>
      </c>
      <c r="D45" s="275">
        <v>100000</v>
      </c>
      <c r="E45" s="243">
        <v>20000</v>
      </c>
      <c r="F45" s="276">
        <v>50000</v>
      </c>
      <c r="G45" s="276" t="s">
        <v>6</v>
      </c>
      <c r="H45" s="243">
        <f t="shared" si="3"/>
        <v>170000</v>
      </c>
      <c r="I45" s="189"/>
      <c r="J45" s="190"/>
      <c r="K45" s="191"/>
      <c r="L45" s="190"/>
      <c r="M45" s="190"/>
      <c r="N45" s="190"/>
    </row>
    <row r="46" spans="1:14" ht="43.5">
      <c r="A46" s="251"/>
      <c r="B46" s="245" t="s">
        <v>220</v>
      </c>
      <c r="C46" s="248">
        <v>30000</v>
      </c>
      <c r="D46" s="273">
        <v>80000</v>
      </c>
      <c r="E46" s="273" t="s">
        <v>6</v>
      </c>
      <c r="F46" s="253"/>
      <c r="G46" s="246"/>
      <c r="H46" s="243">
        <f t="shared" si="3"/>
        <v>110000</v>
      </c>
      <c r="I46" s="189"/>
      <c r="J46" s="190"/>
      <c r="K46" s="191"/>
      <c r="L46" s="190"/>
      <c r="M46" s="190"/>
      <c r="N46" s="190"/>
    </row>
    <row r="47" spans="1:14" ht="21.75">
      <c r="A47" s="254"/>
      <c r="B47" s="255" t="s">
        <v>221</v>
      </c>
      <c r="C47" s="277"/>
      <c r="D47" s="278"/>
      <c r="E47" s="278"/>
      <c r="F47" s="269"/>
      <c r="G47" s="259">
        <v>5000</v>
      </c>
      <c r="H47" s="259">
        <f t="shared" si="3"/>
        <v>5000</v>
      </c>
      <c r="I47" s="189"/>
      <c r="J47" s="190"/>
      <c r="K47" s="191"/>
      <c r="L47" s="190"/>
      <c r="M47" s="190"/>
      <c r="N47" s="190"/>
    </row>
    <row r="48" spans="1:14" ht="65.25">
      <c r="A48" s="241"/>
      <c r="B48" s="242" t="s">
        <v>222</v>
      </c>
      <c r="C48" s="261"/>
      <c r="D48" s="275"/>
      <c r="E48" s="275"/>
      <c r="F48" s="244"/>
      <c r="G48" s="243">
        <v>5000</v>
      </c>
      <c r="H48" s="243">
        <f t="shared" si="3"/>
        <v>5000</v>
      </c>
      <c r="I48" s="189"/>
      <c r="J48" s="190"/>
      <c r="K48" s="191"/>
      <c r="L48" s="190"/>
      <c r="M48" s="190"/>
      <c r="N48" s="190"/>
    </row>
    <row r="49" spans="1:14" ht="51.75" customHeight="1">
      <c r="A49" s="251" t="s">
        <v>191</v>
      </c>
      <c r="B49" s="245" t="s">
        <v>223</v>
      </c>
      <c r="C49" s="211"/>
      <c r="D49" s="162"/>
      <c r="E49" s="162"/>
      <c r="F49" s="253"/>
      <c r="G49" s="162"/>
      <c r="H49" s="243">
        <f t="shared" si="3"/>
        <v>0</v>
      </c>
      <c r="I49" s="194"/>
      <c r="J49" s="197"/>
      <c r="K49" s="196"/>
      <c r="L49" s="197"/>
      <c r="M49" s="197"/>
      <c r="N49" s="197"/>
    </row>
    <row r="50" spans="1:14" ht="65.25">
      <c r="A50" s="251"/>
      <c r="B50" s="245" t="s">
        <v>224</v>
      </c>
      <c r="C50" s="211"/>
      <c r="D50" s="162"/>
      <c r="E50" s="162"/>
      <c r="F50" s="253"/>
      <c r="G50" s="246">
        <v>2000</v>
      </c>
      <c r="H50" s="243">
        <f t="shared" si="3"/>
        <v>2000</v>
      </c>
      <c r="I50" s="194"/>
      <c r="J50" s="197"/>
      <c r="K50" s="196"/>
      <c r="L50" s="197"/>
      <c r="M50" s="197"/>
      <c r="N50" s="197"/>
    </row>
    <row r="51" spans="1:14" ht="43.5" customHeight="1">
      <c r="A51" s="251" t="s">
        <v>206</v>
      </c>
      <c r="B51" s="245" t="s">
        <v>225</v>
      </c>
      <c r="C51" s="248">
        <v>50000</v>
      </c>
      <c r="D51" s="248">
        <v>8000</v>
      </c>
      <c r="E51" s="279">
        <v>30000</v>
      </c>
      <c r="F51" s="279">
        <v>16000</v>
      </c>
      <c r="G51" s="279">
        <v>15000</v>
      </c>
      <c r="H51" s="243">
        <f t="shared" si="3"/>
        <v>119000</v>
      </c>
      <c r="I51" s="189"/>
      <c r="J51" s="280"/>
      <c r="K51" s="191"/>
      <c r="L51" s="190"/>
      <c r="M51" s="190"/>
      <c r="N51" s="190"/>
    </row>
    <row r="52" spans="1:14" ht="24.75" customHeight="1">
      <c r="A52" s="251" t="s">
        <v>208</v>
      </c>
      <c r="B52" s="245" t="s">
        <v>226</v>
      </c>
      <c r="C52" s="248">
        <v>100000</v>
      </c>
      <c r="D52" s="246">
        <v>35000</v>
      </c>
      <c r="E52" s="246">
        <v>20000</v>
      </c>
      <c r="F52" s="253"/>
      <c r="G52" s="246">
        <v>5000</v>
      </c>
      <c r="H52" s="243">
        <f t="shared" si="3"/>
        <v>160000</v>
      </c>
      <c r="I52" s="194"/>
      <c r="J52" s="197"/>
      <c r="K52" s="196"/>
      <c r="L52" s="197"/>
      <c r="M52" s="197"/>
      <c r="N52" s="197"/>
    </row>
    <row r="53" spans="1:14" ht="44.25" customHeight="1">
      <c r="A53" s="251" t="s">
        <v>227</v>
      </c>
      <c r="B53" s="245" t="s">
        <v>228</v>
      </c>
      <c r="C53" s="248"/>
      <c r="D53" s="246">
        <v>60000</v>
      </c>
      <c r="E53" s="246">
        <v>20000</v>
      </c>
      <c r="F53" s="253"/>
      <c r="G53" s="246"/>
      <c r="H53" s="243">
        <f t="shared" si="3"/>
        <v>80000</v>
      </c>
      <c r="I53" s="194"/>
      <c r="J53" s="197"/>
      <c r="K53" s="196"/>
      <c r="L53" s="197"/>
      <c r="M53" s="197"/>
      <c r="N53" s="197"/>
    </row>
    <row r="54" spans="1:14" ht="24.75" customHeight="1">
      <c r="A54" s="251" t="s">
        <v>229</v>
      </c>
      <c r="B54" s="245" t="s">
        <v>230</v>
      </c>
      <c r="C54" s="248">
        <v>80000</v>
      </c>
      <c r="D54" s="246"/>
      <c r="E54" s="246"/>
      <c r="F54" s="253"/>
      <c r="G54" s="246"/>
      <c r="H54" s="243">
        <f t="shared" si="3"/>
        <v>80000</v>
      </c>
      <c r="I54" s="194"/>
      <c r="J54" s="197"/>
      <c r="K54" s="196"/>
      <c r="L54" s="197"/>
      <c r="M54" s="197"/>
      <c r="N54" s="197"/>
    </row>
    <row r="55" spans="1:14" ht="90.75" customHeight="1">
      <c r="A55" s="281" t="s">
        <v>231</v>
      </c>
      <c r="B55" s="255" t="s">
        <v>232</v>
      </c>
      <c r="C55" s="277"/>
      <c r="D55" s="259"/>
      <c r="E55" s="259"/>
      <c r="F55" s="269"/>
      <c r="G55" s="259">
        <v>5000</v>
      </c>
      <c r="H55" s="270">
        <f t="shared" si="3"/>
        <v>5000</v>
      </c>
      <c r="I55" s="282"/>
      <c r="J55" s="283"/>
      <c r="K55" s="284"/>
      <c r="L55" s="283"/>
      <c r="M55" s="283"/>
      <c r="N55" s="283"/>
    </row>
    <row r="56" spans="1:14" ht="46.5" customHeight="1">
      <c r="A56" s="572" t="s">
        <v>138</v>
      </c>
      <c r="B56" s="573"/>
      <c r="C56" s="239">
        <f aca="true" t="shared" si="5" ref="C56:H56">SUM(C57:C83)</f>
        <v>890000</v>
      </c>
      <c r="D56" s="239">
        <f t="shared" si="5"/>
        <v>811000</v>
      </c>
      <c r="E56" s="239">
        <f t="shared" si="5"/>
        <v>1320000</v>
      </c>
      <c r="F56" s="239">
        <f t="shared" si="5"/>
        <v>1030000</v>
      </c>
      <c r="G56" s="239">
        <f t="shared" si="5"/>
        <v>529750</v>
      </c>
      <c r="H56" s="239">
        <f t="shared" si="5"/>
        <v>4418000</v>
      </c>
      <c r="I56" s="189"/>
      <c r="J56" s="190"/>
      <c r="K56" s="285"/>
      <c r="L56" s="190"/>
      <c r="M56" s="190"/>
      <c r="N56" s="190"/>
    </row>
    <row r="57" spans="1:14" ht="65.25">
      <c r="A57" s="241" t="s">
        <v>169</v>
      </c>
      <c r="B57" s="242" t="s">
        <v>233</v>
      </c>
      <c r="C57" s="243"/>
      <c r="D57" s="243">
        <v>40000</v>
      </c>
      <c r="E57" s="243">
        <v>50000</v>
      </c>
      <c r="F57" s="244">
        <v>100000</v>
      </c>
      <c r="G57" s="243" t="s">
        <v>6</v>
      </c>
      <c r="H57" s="243">
        <f t="shared" si="3"/>
        <v>190000</v>
      </c>
      <c r="I57" s="262" t="s">
        <v>294</v>
      </c>
      <c r="J57" s="197"/>
      <c r="K57" s="196"/>
      <c r="L57" s="197"/>
      <c r="M57" s="197"/>
      <c r="N57" s="197"/>
    </row>
    <row r="58" spans="1:14" ht="65.25">
      <c r="A58" s="241" t="s">
        <v>181</v>
      </c>
      <c r="B58" s="245" t="s">
        <v>234</v>
      </c>
      <c r="C58" s="246"/>
      <c r="D58" s="162"/>
      <c r="E58" s="162"/>
      <c r="F58" s="253"/>
      <c r="G58" s="246">
        <v>15000</v>
      </c>
      <c r="H58" s="243">
        <f t="shared" si="3"/>
        <v>15000</v>
      </c>
      <c r="I58" s="194"/>
      <c r="J58" s="197"/>
      <c r="K58" s="196"/>
      <c r="L58" s="197"/>
      <c r="M58" s="197"/>
      <c r="N58" s="197"/>
    </row>
    <row r="59" spans="1:14" ht="45.75" customHeight="1">
      <c r="A59" s="241" t="s">
        <v>189</v>
      </c>
      <c r="B59" s="245" t="s">
        <v>235</v>
      </c>
      <c r="C59" s="246" t="s">
        <v>6</v>
      </c>
      <c r="D59" s="162"/>
      <c r="E59" s="246">
        <v>150000</v>
      </c>
      <c r="F59" s="253"/>
      <c r="G59" s="162"/>
      <c r="H59" s="243">
        <f t="shared" si="3"/>
        <v>150000</v>
      </c>
      <c r="I59" s="194"/>
      <c r="J59" s="197"/>
      <c r="K59" s="196"/>
      <c r="L59" s="197"/>
      <c r="M59" s="197"/>
      <c r="N59" s="197"/>
    </row>
    <row r="60" spans="1:14" ht="43.5">
      <c r="A60" s="241"/>
      <c r="B60" s="245" t="s">
        <v>236</v>
      </c>
      <c r="C60" s="246"/>
      <c r="D60" s="246">
        <v>560000</v>
      </c>
      <c r="E60" s="162"/>
      <c r="F60" s="253"/>
      <c r="G60" s="162"/>
      <c r="H60" s="243">
        <f t="shared" si="3"/>
        <v>560000</v>
      </c>
      <c r="I60" s="194"/>
      <c r="J60" s="197"/>
      <c r="K60" s="196"/>
      <c r="L60" s="197"/>
      <c r="M60" s="197"/>
      <c r="N60" s="197"/>
    </row>
    <row r="61" spans="1:14" ht="65.25">
      <c r="A61" s="254"/>
      <c r="B61" s="255" t="s">
        <v>237</v>
      </c>
      <c r="C61" s="259"/>
      <c r="D61" s="268"/>
      <c r="E61" s="259" t="s">
        <v>6</v>
      </c>
      <c r="F61" s="269">
        <v>50000</v>
      </c>
      <c r="G61" s="259">
        <v>250000</v>
      </c>
      <c r="H61" s="259">
        <f t="shared" si="3"/>
        <v>300000</v>
      </c>
      <c r="I61" s="286" t="s">
        <v>238</v>
      </c>
      <c r="J61" s="197"/>
      <c r="K61" s="196"/>
      <c r="L61" s="197"/>
      <c r="M61" s="197"/>
      <c r="N61" s="197"/>
    </row>
    <row r="62" spans="1:14" ht="43.5">
      <c r="A62" s="287"/>
      <c r="B62" s="288" t="s">
        <v>239</v>
      </c>
      <c r="C62" s="289">
        <v>100000</v>
      </c>
      <c r="D62" s="180"/>
      <c r="E62" s="289"/>
      <c r="F62" s="290"/>
      <c r="G62" s="289"/>
      <c r="H62" s="289">
        <f t="shared" si="3"/>
        <v>100000</v>
      </c>
      <c r="I62" s="286"/>
      <c r="J62" s="197"/>
      <c r="K62" s="196"/>
      <c r="L62" s="197"/>
      <c r="M62" s="197"/>
      <c r="N62" s="197"/>
    </row>
    <row r="63" spans="1:14" ht="65.25">
      <c r="A63" s="241"/>
      <c r="B63" s="242" t="s">
        <v>240</v>
      </c>
      <c r="C63" s="243"/>
      <c r="D63" s="207"/>
      <c r="E63" s="207"/>
      <c r="F63" s="244"/>
      <c r="G63" s="243">
        <v>15000</v>
      </c>
      <c r="H63" s="243">
        <f t="shared" si="3"/>
        <v>15000</v>
      </c>
      <c r="I63" s="194"/>
      <c r="J63" s="197"/>
      <c r="K63" s="196"/>
      <c r="L63" s="197"/>
      <c r="M63" s="197"/>
      <c r="N63" s="197"/>
    </row>
    <row r="64" spans="1:14" ht="65.25">
      <c r="A64" s="241"/>
      <c r="B64" s="242" t="s">
        <v>241</v>
      </c>
      <c r="C64" s="243">
        <v>60000</v>
      </c>
      <c r="D64" s="207"/>
      <c r="E64" s="207"/>
      <c r="F64" s="244"/>
      <c r="G64" s="243"/>
      <c r="H64" s="243">
        <f>SUM(C64:G64)</f>
        <v>60000</v>
      </c>
      <c r="I64" s="194"/>
      <c r="J64" s="197"/>
      <c r="K64" s="196"/>
      <c r="L64" s="197"/>
      <c r="M64" s="197"/>
      <c r="N64" s="197"/>
    </row>
    <row r="65" spans="1:14" ht="43.5">
      <c r="A65" s="241"/>
      <c r="B65" s="242" t="s">
        <v>242</v>
      </c>
      <c r="C65" s="243">
        <v>40000</v>
      </c>
      <c r="D65" s="207"/>
      <c r="E65" s="207"/>
      <c r="F65" s="244"/>
      <c r="G65" s="243"/>
      <c r="H65" s="243">
        <f t="shared" si="3"/>
        <v>40000</v>
      </c>
      <c r="I65" s="194"/>
      <c r="J65" s="197"/>
      <c r="K65" s="196"/>
      <c r="L65" s="197"/>
      <c r="M65" s="197"/>
      <c r="N65" s="197"/>
    </row>
    <row r="66" spans="1:14" ht="21.75">
      <c r="A66" s="241"/>
      <c r="B66" s="242" t="s">
        <v>243</v>
      </c>
      <c r="C66" s="291">
        <v>40000</v>
      </c>
      <c r="D66" s="207"/>
      <c r="E66" s="207"/>
      <c r="F66" s="244"/>
      <c r="G66" s="243"/>
      <c r="H66" s="243">
        <f t="shared" si="3"/>
        <v>40000</v>
      </c>
      <c r="I66" s="194" t="s">
        <v>244</v>
      </c>
      <c r="J66" s="197"/>
      <c r="K66" s="196"/>
      <c r="L66" s="197"/>
      <c r="M66" s="197"/>
      <c r="N66" s="197"/>
    </row>
    <row r="67" spans="1:14" ht="43.5">
      <c r="A67" s="241"/>
      <c r="B67" s="242" t="s">
        <v>245</v>
      </c>
      <c r="C67" s="243">
        <v>200000</v>
      </c>
      <c r="D67" s="207"/>
      <c r="E67" s="207"/>
      <c r="F67" s="244"/>
      <c r="G67" s="243"/>
      <c r="H67" s="243">
        <f t="shared" si="3"/>
        <v>200000</v>
      </c>
      <c r="I67" s="194"/>
      <c r="J67" s="197"/>
      <c r="K67" s="196"/>
      <c r="L67" s="197"/>
      <c r="M67" s="197"/>
      <c r="N67" s="197"/>
    </row>
    <row r="68" spans="1:14" ht="23.25" customHeight="1">
      <c r="A68" s="241"/>
      <c r="B68" s="369" t="s">
        <v>296</v>
      </c>
      <c r="C68" s="291"/>
      <c r="D68" s="370"/>
      <c r="E68" s="370"/>
      <c r="F68" s="247"/>
      <c r="G68" s="291">
        <v>43500</v>
      </c>
      <c r="H68" s="291"/>
      <c r="I68" s="194"/>
      <c r="J68" s="197"/>
      <c r="K68" s="196"/>
      <c r="L68" s="197"/>
      <c r="M68" s="197"/>
      <c r="N68" s="197"/>
    </row>
    <row r="69" spans="1:14" ht="43.5">
      <c r="A69" s="241"/>
      <c r="B69" s="369" t="s">
        <v>297</v>
      </c>
      <c r="C69" s="291"/>
      <c r="D69" s="370"/>
      <c r="E69" s="370"/>
      <c r="F69" s="247"/>
      <c r="G69" s="291">
        <v>36000</v>
      </c>
      <c r="H69" s="291"/>
      <c r="I69" s="194"/>
      <c r="J69" s="197"/>
      <c r="K69" s="196"/>
      <c r="L69" s="197"/>
      <c r="M69" s="197"/>
      <c r="N69" s="197"/>
    </row>
    <row r="70" spans="1:14" ht="43.5">
      <c r="A70" s="241"/>
      <c r="B70" s="369" t="s">
        <v>298</v>
      </c>
      <c r="C70" s="291"/>
      <c r="D70" s="370"/>
      <c r="E70" s="370"/>
      <c r="F70" s="247"/>
      <c r="G70" s="291">
        <v>83250</v>
      </c>
      <c r="H70" s="291"/>
      <c r="I70" s="194"/>
      <c r="J70" s="197"/>
      <c r="K70" s="196"/>
      <c r="L70" s="197"/>
      <c r="M70" s="197"/>
      <c r="N70" s="197"/>
    </row>
    <row r="71" spans="1:14" ht="21.75">
      <c r="A71" s="251" t="s">
        <v>191</v>
      </c>
      <c r="B71" s="245" t="s">
        <v>246</v>
      </c>
      <c r="C71" s="246"/>
      <c r="D71" s="162"/>
      <c r="E71" s="162">
        <v>550000</v>
      </c>
      <c r="F71" s="253">
        <v>350000</v>
      </c>
      <c r="G71" s="162"/>
      <c r="H71" s="243">
        <f t="shared" si="3"/>
        <v>900000</v>
      </c>
      <c r="I71" s="194"/>
      <c r="J71" s="197"/>
      <c r="K71" s="196"/>
      <c r="L71" s="197"/>
      <c r="M71" s="197"/>
      <c r="N71" s="197"/>
    </row>
    <row r="72" spans="1:14" ht="47.25" customHeight="1">
      <c r="A72" s="292">
        <v>5</v>
      </c>
      <c r="B72" s="245" t="s">
        <v>247</v>
      </c>
      <c r="C72" s="246"/>
      <c r="D72" s="246">
        <v>16000</v>
      </c>
      <c r="E72" s="246">
        <v>500000</v>
      </c>
      <c r="F72" s="253">
        <v>300000</v>
      </c>
      <c r="G72" s="246"/>
      <c r="H72" s="243">
        <f t="shared" si="3"/>
        <v>816000</v>
      </c>
      <c r="I72" s="194"/>
      <c r="J72" s="197"/>
      <c r="K72" s="196"/>
      <c r="L72" s="197"/>
      <c r="M72" s="197"/>
      <c r="N72" s="197"/>
    </row>
    <row r="73" spans="1:14" ht="65.25">
      <c r="A73" s="251" t="s">
        <v>208</v>
      </c>
      <c r="B73" s="245" t="s">
        <v>248</v>
      </c>
      <c r="C73" s="246"/>
      <c r="D73" s="162"/>
      <c r="E73" s="246">
        <v>10000</v>
      </c>
      <c r="F73" s="253"/>
      <c r="G73" s="162"/>
      <c r="H73" s="243">
        <f t="shared" si="3"/>
        <v>10000</v>
      </c>
      <c r="I73" s="194"/>
      <c r="J73" s="197"/>
      <c r="K73" s="196"/>
      <c r="L73" s="197"/>
      <c r="M73" s="197"/>
      <c r="N73" s="197"/>
    </row>
    <row r="74" spans="1:14" ht="21" customHeight="1">
      <c r="A74" s="251" t="s">
        <v>227</v>
      </c>
      <c r="B74" s="245" t="s">
        <v>249</v>
      </c>
      <c r="C74" s="186">
        <v>200000</v>
      </c>
      <c r="D74" s="186"/>
      <c r="E74" s="186">
        <v>10000</v>
      </c>
      <c r="F74" s="293">
        <v>150000</v>
      </c>
      <c r="G74" s="186"/>
      <c r="H74" s="243">
        <f t="shared" si="3"/>
        <v>360000</v>
      </c>
      <c r="I74" s="194"/>
      <c r="J74" s="197"/>
      <c r="K74" s="294"/>
      <c r="L74" s="197"/>
      <c r="M74" s="197"/>
      <c r="N74" s="197"/>
    </row>
    <row r="75" spans="1:8" ht="47.25" customHeight="1">
      <c r="A75" s="292">
        <v>10</v>
      </c>
      <c r="B75" s="245" t="s">
        <v>250</v>
      </c>
      <c r="C75" s="253">
        <v>200000</v>
      </c>
      <c r="D75" s="162"/>
      <c r="E75" s="253">
        <v>50000</v>
      </c>
      <c r="F75" s="253">
        <v>80000</v>
      </c>
      <c r="G75" s="253">
        <v>62000</v>
      </c>
      <c r="H75" s="243">
        <f t="shared" si="3"/>
        <v>392000</v>
      </c>
    </row>
    <row r="76" spans="1:8" ht="73.5" customHeight="1">
      <c r="A76" s="300">
        <v>8</v>
      </c>
      <c r="B76" s="255" t="s">
        <v>251</v>
      </c>
      <c r="C76" s="320"/>
      <c r="D76" s="259">
        <v>60000</v>
      </c>
      <c r="E76" s="320"/>
      <c r="F76" s="320"/>
      <c r="G76" s="269" t="s">
        <v>6</v>
      </c>
      <c r="H76" s="259">
        <f t="shared" si="3"/>
        <v>60000</v>
      </c>
    </row>
    <row r="77" spans="1:8" ht="24" customHeight="1">
      <c r="A77" s="179">
        <v>9</v>
      </c>
      <c r="B77" s="242" t="s">
        <v>252</v>
      </c>
      <c r="C77" s="209"/>
      <c r="D77" s="243" t="s">
        <v>6</v>
      </c>
      <c r="E77" s="209"/>
      <c r="F77" s="209"/>
      <c r="G77" s="209"/>
      <c r="H77" s="243">
        <f t="shared" si="3"/>
        <v>0</v>
      </c>
    </row>
    <row r="78" spans="1:8" ht="21.75">
      <c r="A78" s="210"/>
      <c r="B78" s="245" t="s">
        <v>124</v>
      </c>
      <c r="C78" s="212"/>
      <c r="D78" s="246">
        <v>40000</v>
      </c>
      <c r="E78" s="212"/>
      <c r="F78" s="212"/>
      <c r="G78" s="212"/>
      <c r="H78" s="243">
        <f t="shared" si="3"/>
        <v>40000</v>
      </c>
    </row>
    <row r="79" spans="1:8" ht="21.75">
      <c r="A79" s="210"/>
      <c r="B79" s="242" t="s">
        <v>253</v>
      </c>
      <c r="C79" s="209"/>
      <c r="D79" s="243">
        <v>80000</v>
      </c>
      <c r="E79" s="209"/>
      <c r="F79" s="209"/>
      <c r="G79" s="209"/>
      <c r="H79" s="243">
        <f t="shared" si="3"/>
        <v>80000</v>
      </c>
    </row>
    <row r="80" spans="1:8" ht="21.75">
      <c r="A80" s="318"/>
      <c r="B80" s="255" t="s">
        <v>254</v>
      </c>
      <c r="C80" s="320">
        <v>50000</v>
      </c>
      <c r="D80" s="259">
        <v>15000</v>
      </c>
      <c r="E80" s="320"/>
      <c r="F80" s="320"/>
      <c r="G80" s="320">
        <v>5000</v>
      </c>
      <c r="H80" s="259">
        <f t="shared" si="3"/>
        <v>70000</v>
      </c>
    </row>
    <row r="81" spans="1:9" ht="21.75">
      <c r="A81" s="179"/>
      <c r="B81" s="179" t="s">
        <v>255</v>
      </c>
      <c r="C81" s="179"/>
      <c r="D81" s="179"/>
      <c r="E81" s="179"/>
      <c r="F81" s="179"/>
      <c r="G81" s="207" t="s">
        <v>6</v>
      </c>
      <c r="H81" s="243">
        <f t="shared" si="3"/>
        <v>0</v>
      </c>
      <c r="I81" s="295" t="s">
        <v>295</v>
      </c>
    </row>
    <row r="82" spans="1:11" s="298" customFormat="1" ht="21.75">
      <c r="A82" s="210"/>
      <c r="B82" s="210" t="s">
        <v>256</v>
      </c>
      <c r="C82" s="210"/>
      <c r="D82" s="210"/>
      <c r="E82" s="210"/>
      <c r="F82" s="210"/>
      <c r="G82" s="162">
        <v>15000</v>
      </c>
      <c r="H82" s="243">
        <f t="shared" si="3"/>
        <v>15000</v>
      </c>
      <c r="I82" s="297"/>
      <c r="K82" s="299"/>
    </row>
    <row r="83" spans="1:11" s="302" customFormat="1" ht="26.25" customHeight="1">
      <c r="A83" s="300"/>
      <c r="B83" s="300" t="s">
        <v>257</v>
      </c>
      <c r="C83" s="300"/>
      <c r="D83" s="300"/>
      <c r="E83" s="300"/>
      <c r="F83" s="300"/>
      <c r="G83" s="259">
        <v>5000</v>
      </c>
      <c r="H83" s="259">
        <f t="shared" si="3"/>
        <v>5000</v>
      </c>
      <c r="I83" s="301"/>
      <c r="K83" s="303"/>
    </row>
    <row r="84" spans="1:8" ht="22.5" customHeight="1">
      <c r="A84" s="572" t="s">
        <v>140</v>
      </c>
      <c r="B84" s="573"/>
      <c r="C84" s="239">
        <f aca="true" t="shared" si="6" ref="C84:H84">SUM(C85:C95)</f>
        <v>20000</v>
      </c>
      <c r="D84" s="239">
        <f t="shared" si="6"/>
        <v>100000</v>
      </c>
      <c r="E84" s="239">
        <f t="shared" si="6"/>
        <v>680000</v>
      </c>
      <c r="F84" s="239">
        <f t="shared" si="6"/>
        <v>1200000</v>
      </c>
      <c r="G84" s="239">
        <f t="shared" si="6"/>
        <v>0</v>
      </c>
      <c r="H84" s="304">
        <f t="shared" si="6"/>
        <v>2000000</v>
      </c>
    </row>
    <row r="85" spans="1:8" ht="65.25">
      <c r="A85" s="305">
        <v>1</v>
      </c>
      <c r="B85" s="306" t="s">
        <v>258</v>
      </c>
      <c r="C85" s="289">
        <v>20000</v>
      </c>
      <c r="D85" s="289"/>
      <c r="E85" s="289">
        <v>30000</v>
      </c>
      <c r="F85" s="290"/>
      <c r="G85" s="289"/>
      <c r="H85" s="289">
        <f t="shared" si="3"/>
        <v>50000</v>
      </c>
    </row>
    <row r="86" spans="1:8" ht="28.5" customHeight="1">
      <c r="A86" s="307">
        <v>2</v>
      </c>
      <c r="B86" s="242" t="s">
        <v>259</v>
      </c>
      <c r="C86" s="243"/>
      <c r="D86" s="243"/>
      <c r="E86" s="243">
        <v>50000</v>
      </c>
      <c r="F86" s="244"/>
      <c r="G86" s="243"/>
      <c r="H86" s="243">
        <f t="shared" si="3"/>
        <v>50000</v>
      </c>
    </row>
    <row r="87" spans="1:8" ht="43.5">
      <c r="A87" s="307">
        <v>3</v>
      </c>
      <c r="B87" s="308" t="s">
        <v>260</v>
      </c>
      <c r="C87" s="243"/>
      <c r="D87" s="243"/>
      <c r="E87" s="243"/>
      <c r="F87" s="244">
        <v>100000</v>
      </c>
      <c r="G87" s="243"/>
      <c r="H87" s="243">
        <f t="shared" si="3"/>
        <v>100000</v>
      </c>
    </row>
    <row r="88" spans="1:8" ht="43.5">
      <c r="A88" s="307">
        <v>4</v>
      </c>
      <c r="B88" s="308" t="s">
        <v>261</v>
      </c>
      <c r="C88" s="243"/>
      <c r="D88" s="243"/>
      <c r="E88" s="243"/>
      <c r="F88" s="244">
        <v>50000</v>
      </c>
      <c r="G88" s="243"/>
      <c r="H88" s="243">
        <f t="shared" si="3"/>
        <v>50000</v>
      </c>
    </row>
    <row r="89" spans="1:8" ht="65.25">
      <c r="A89" s="292">
        <v>5</v>
      </c>
      <c r="B89" s="252" t="s">
        <v>262</v>
      </c>
      <c r="C89" s="246"/>
      <c r="D89" s="246"/>
      <c r="E89" s="246"/>
      <c r="F89" s="253">
        <v>50000</v>
      </c>
      <c r="G89" s="246"/>
      <c r="H89" s="243">
        <f t="shared" si="3"/>
        <v>50000</v>
      </c>
    </row>
    <row r="90" spans="1:8" ht="43.5">
      <c r="A90" s="292">
        <v>6</v>
      </c>
      <c r="B90" s="309" t="s">
        <v>263</v>
      </c>
      <c r="C90" s="246"/>
      <c r="D90" s="246">
        <v>100000</v>
      </c>
      <c r="E90" s="246">
        <v>300000</v>
      </c>
      <c r="F90" s="253"/>
      <c r="G90" s="246"/>
      <c r="H90" s="243">
        <f aca="true" t="shared" si="7" ref="H90:H114">SUM(C90:G90)</f>
        <v>400000</v>
      </c>
    </row>
    <row r="91" spans="1:8" ht="21.75">
      <c r="A91" s="219">
        <v>7</v>
      </c>
      <c r="B91" s="310" t="s">
        <v>264</v>
      </c>
      <c r="C91" s="311"/>
      <c r="D91" s="311"/>
      <c r="E91" s="311">
        <v>300000</v>
      </c>
      <c r="F91" s="312"/>
      <c r="G91" s="311"/>
      <c r="H91" s="243">
        <f t="shared" si="7"/>
        <v>300000</v>
      </c>
    </row>
    <row r="92" spans="1:8" ht="43.5">
      <c r="A92" s="313"/>
      <c r="B92" s="314" t="s">
        <v>265</v>
      </c>
      <c r="C92" s="315"/>
      <c r="D92" s="315"/>
      <c r="E92" s="315"/>
      <c r="F92" s="316">
        <v>250000</v>
      </c>
      <c r="G92" s="315"/>
      <c r="H92" s="243">
        <f t="shared" si="7"/>
        <v>250000</v>
      </c>
    </row>
    <row r="93" spans="1:8" ht="47.25" customHeight="1">
      <c r="A93" s="313"/>
      <c r="B93" s="314" t="s">
        <v>266</v>
      </c>
      <c r="C93" s="311"/>
      <c r="D93" s="311"/>
      <c r="E93" s="311"/>
      <c r="F93" s="316">
        <v>250000</v>
      </c>
      <c r="G93" s="311"/>
      <c r="H93" s="243">
        <f t="shared" si="7"/>
        <v>250000</v>
      </c>
    </row>
    <row r="94" spans="1:8" ht="43.5">
      <c r="A94" s="313"/>
      <c r="B94" s="314" t="s">
        <v>267</v>
      </c>
      <c r="C94" s="311"/>
      <c r="D94" s="311"/>
      <c r="E94" s="311"/>
      <c r="F94" s="312">
        <v>250000</v>
      </c>
      <c r="G94" s="311"/>
      <c r="H94" s="243">
        <f t="shared" si="7"/>
        <v>250000</v>
      </c>
    </row>
    <row r="95" spans="1:8" ht="43.5">
      <c r="A95" s="313"/>
      <c r="B95" s="314" t="s">
        <v>268</v>
      </c>
      <c r="C95" s="311"/>
      <c r="D95" s="311"/>
      <c r="E95" s="311"/>
      <c r="F95" s="312">
        <v>250000</v>
      </c>
      <c r="G95" s="311"/>
      <c r="H95" s="270">
        <f t="shared" si="7"/>
        <v>250000</v>
      </c>
    </row>
    <row r="96" spans="1:8" ht="43.5" customHeight="1">
      <c r="A96" s="574" t="s">
        <v>141</v>
      </c>
      <c r="B96" s="575"/>
      <c r="C96" s="317">
        <f aca="true" t="shared" si="8" ref="C96:H96">SUM(C97:C104)</f>
        <v>1700000</v>
      </c>
      <c r="D96" s="317">
        <f t="shared" si="8"/>
        <v>440000</v>
      </c>
      <c r="E96" s="317">
        <f t="shared" si="8"/>
        <v>30000</v>
      </c>
      <c r="F96" s="317">
        <f t="shared" si="8"/>
        <v>150000</v>
      </c>
      <c r="G96" s="317">
        <f t="shared" si="8"/>
        <v>50000</v>
      </c>
      <c r="H96" s="317">
        <f t="shared" si="8"/>
        <v>2370000</v>
      </c>
    </row>
    <row r="97" spans="1:8" ht="65.25">
      <c r="A97" s="307">
        <v>1</v>
      </c>
      <c r="B97" s="252" t="s">
        <v>269</v>
      </c>
      <c r="C97" s="243">
        <v>40000</v>
      </c>
      <c r="D97" s="243">
        <v>20000</v>
      </c>
      <c r="E97" s="207"/>
      <c r="F97" s="244">
        <v>50000</v>
      </c>
      <c r="G97" s="207"/>
      <c r="H97" s="243">
        <f t="shared" si="7"/>
        <v>110000</v>
      </c>
    </row>
    <row r="98" spans="1:8" ht="21.75">
      <c r="A98" s="210">
        <v>2</v>
      </c>
      <c r="B98" s="245" t="s">
        <v>270</v>
      </c>
      <c r="C98" s="162"/>
      <c r="D98" s="162"/>
      <c r="E98" s="162"/>
      <c r="F98" s="212" t="s">
        <v>6</v>
      </c>
      <c r="G98" s="162" t="s">
        <v>6</v>
      </c>
      <c r="H98" s="243">
        <f t="shared" si="7"/>
        <v>0</v>
      </c>
    </row>
    <row r="99" spans="1:8" ht="21.75">
      <c r="A99" s="210"/>
      <c r="B99" s="245" t="s">
        <v>125</v>
      </c>
      <c r="C99" s="162">
        <v>80000</v>
      </c>
      <c r="D99" s="162"/>
      <c r="E99" s="162"/>
      <c r="F99" s="212">
        <v>50000</v>
      </c>
      <c r="G99" s="162">
        <v>20000</v>
      </c>
      <c r="H99" s="243">
        <f t="shared" si="7"/>
        <v>150000</v>
      </c>
    </row>
    <row r="100" spans="1:8" ht="21.75">
      <c r="A100" s="318"/>
      <c r="B100" s="255" t="s">
        <v>126</v>
      </c>
      <c r="C100" s="268"/>
      <c r="D100" s="268"/>
      <c r="E100" s="268">
        <v>30000</v>
      </c>
      <c r="F100" s="320"/>
      <c r="G100" s="268">
        <v>30000</v>
      </c>
      <c r="H100" s="259">
        <f t="shared" si="7"/>
        <v>60000</v>
      </c>
    </row>
    <row r="101" spans="1:8" ht="21.75">
      <c r="A101" s="512">
        <v>3</v>
      </c>
      <c r="B101" s="513" t="s">
        <v>271</v>
      </c>
      <c r="C101" s="180"/>
      <c r="D101" s="180">
        <v>20000</v>
      </c>
      <c r="E101" s="180"/>
      <c r="F101" s="182"/>
      <c r="G101" s="180"/>
      <c r="H101" s="289">
        <f t="shared" si="7"/>
        <v>20000</v>
      </c>
    </row>
    <row r="102" spans="1:8" ht="43.5">
      <c r="A102" s="307">
        <v>4</v>
      </c>
      <c r="B102" s="321" t="s">
        <v>272</v>
      </c>
      <c r="C102" s="243">
        <v>1400000</v>
      </c>
      <c r="D102" s="243">
        <v>400000</v>
      </c>
      <c r="E102" s="207"/>
      <c r="F102" s="244">
        <v>50000</v>
      </c>
      <c r="G102" s="207"/>
      <c r="H102" s="243">
        <f t="shared" si="7"/>
        <v>1850000</v>
      </c>
    </row>
    <row r="103" spans="1:8" ht="43.5">
      <c r="A103" s="210">
        <v>5</v>
      </c>
      <c r="B103" s="309" t="s">
        <v>273</v>
      </c>
      <c r="C103" s="162">
        <v>100000</v>
      </c>
      <c r="D103" s="162"/>
      <c r="E103" s="162"/>
      <c r="F103" s="212"/>
      <c r="G103" s="162"/>
      <c r="H103" s="246">
        <f t="shared" si="7"/>
        <v>100000</v>
      </c>
    </row>
    <row r="104" spans="1:8" ht="21.75">
      <c r="A104" s="210">
        <v>6</v>
      </c>
      <c r="B104" s="309" t="s">
        <v>274</v>
      </c>
      <c r="C104" s="162">
        <v>80000</v>
      </c>
      <c r="D104" s="162"/>
      <c r="E104" s="162"/>
      <c r="F104" s="212"/>
      <c r="G104" s="162"/>
      <c r="H104" s="246">
        <f t="shared" si="7"/>
        <v>80000</v>
      </c>
    </row>
    <row r="105" spans="1:8" ht="23.25" customHeight="1">
      <c r="A105" s="574" t="s">
        <v>275</v>
      </c>
      <c r="B105" s="576"/>
      <c r="C105" s="322">
        <f aca="true" t="shared" si="9" ref="C105:H105">SUM(C106:C108)</f>
        <v>230000</v>
      </c>
      <c r="D105" s="322">
        <f t="shared" si="9"/>
        <v>55000</v>
      </c>
      <c r="E105" s="322">
        <f t="shared" si="9"/>
        <v>45000</v>
      </c>
      <c r="F105" s="322">
        <f t="shared" si="9"/>
        <v>50000</v>
      </c>
      <c r="G105" s="322">
        <f t="shared" si="9"/>
        <v>10000</v>
      </c>
      <c r="H105" s="322">
        <f t="shared" si="9"/>
        <v>390000</v>
      </c>
    </row>
    <row r="106" spans="1:8" ht="43.5">
      <c r="A106" s="305">
        <v>1</v>
      </c>
      <c r="B106" s="288" t="s">
        <v>299</v>
      </c>
      <c r="C106" s="289">
        <v>230000</v>
      </c>
      <c r="D106" s="289">
        <v>5000</v>
      </c>
      <c r="E106" s="180"/>
      <c r="F106" s="290">
        <v>20000</v>
      </c>
      <c r="G106" s="289">
        <v>10000</v>
      </c>
      <c r="H106" s="289">
        <f t="shared" si="7"/>
        <v>265000</v>
      </c>
    </row>
    <row r="107" spans="1:8" ht="65.25">
      <c r="A107" s="307">
        <v>2</v>
      </c>
      <c r="B107" s="242" t="s">
        <v>300</v>
      </c>
      <c r="C107" s="207"/>
      <c r="D107" s="243">
        <v>50000</v>
      </c>
      <c r="E107" s="207"/>
      <c r="F107" s="244">
        <v>30000</v>
      </c>
      <c r="G107" s="207"/>
      <c r="H107" s="243">
        <f t="shared" si="7"/>
        <v>80000</v>
      </c>
    </row>
    <row r="108" spans="1:8" ht="43.5">
      <c r="A108" s="323">
        <v>3</v>
      </c>
      <c r="B108" s="324" t="s">
        <v>276</v>
      </c>
      <c r="C108" s="325"/>
      <c r="D108" s="325"/>
      <c r="E108" s="270">
        <v>45000</v>
      </c>
      <c r="F108" s="326"/>
      <c r="G108" s="270" t="s">
        <v>6</v>
      </c>
      <c r="H108" s="270">
        <f t="shared" si="7"/>
        <v>45000</v>
      </c>
    </row>
    <row r="109" spans="1:8" ht="45.75" customHeight="1">
      <c r="A109" s="572" t="s">
        <v>277</v>
      </c>
      <c r="B109" s="573"/>
      <c r="C109" s="327">
        <f aca="true" t="shared" si="10" ref="C109:H109">SUM(C110:C112)</f>
        <v>5000</v>
      </c>
      <c r="D109" s="327">
        <f t="shared" si="10"/>
        <v>65000</v>
      </c>
      <c r="E109" s="327">
        <f t="shared" si="10"/>
        <v>0</v>
      </c>
      <c r="F109" s="327">
        <f t="shared" si="10"/>
        <v>70000</v>
      </c>
      <c r="G109" s="327">
        <f t="shared" si="10"/>
        <v>35000</v>
      </c>
      <c r="H109" s="327">
        <f t="shared" si="10"/>
        <v>175000</v>
      </c>
    </row>
    <row r="110" spans="1:8" ht="21.75">
      <c r="A110" s="179">
        <v>1</v>
      </c>
      <c r="B110" s="328" t="s">
        <v>278</v>
      </c>
      <c r="C110" s="207">
        <v>5000</v>
      </c>
      <c r="D110" s="207">
        <v>15000</v>
      </c>
      <c r="E110" s="207"/>
      <c r="F110" s="209">
        <v>50000</v>
      </c>
      <c r="G110" s="207"/>
      <c r="H110" s="243">
        <f t="shared" si="7"/>
        <v>70000</v>
      </c>
    </row>
    <row r="111" spans="1:8" ht="43.5">
      <c r="A111" s="292">
        <v>2</v>
      </c>
      <c r="B111" s="329" t="s">
        <v>279</v>
      </c>
      <c r="C111" s="162"/>
      <c r="D111" s="162"/>
      <c r="E111" s="162"/>
      <c r="F111" s="253">
        <v>20000</v>
      </c>
      <c r="G111" s="162"/>
      <c r="H111" s="243">
        <f t="shared" si="7"/>
        <v>20000</v>
      </c>
    </row>
    <row r="112" spans="1:8" ht="43.5">
      <c r="A112" s="330">
        <v>3</v>
      </c>
      <c r="B112" s="331" t="s">
        <v>280</v>
      </c>
      <c r="C112" s="325"/>
      <c r="D112" s="270">
        <v>50000</v>
      </c>
      <c r="E112" s="325"/>
      <c r="F112" s="332"/>
      <c r="G112" s="270">
        <v>35000</v>
      </c>
      <c r="H112" s="270">
        <f t="shared" si="7"/>
        <v>85000</v>
      </c>
    </row>
    <row r="113" spans="1:8" ht="47.25" customHeight="1">
      <c r="A113" s="572" t="s">
        <v>142</v>
      </c>
      <c r="B113" s="573"/>
      <c r="C113" s="239">
        <f>SUM(C114:C114)</f>
        <v>0</v>
      </c>
      <c r="D113" s="239">
        <f>SUM(D114:D114)</f>
        <v>864000</v>
      </c>
      <c r="E113" s="239">
        <f>SUM(E114:E114)</f>
        <v>10000</v>
      </c>
      <c r="F113" s="239">
        <f>SUM(F114:F114)</f>
        <v>0</v>
      </c>
      <c r="G113" s="239">
        <f>SUM(G114:G114)</f>
        <v>0</v>
      </c>
      <c r="H113" s="272">
        <f t="shared" si="7"/>
        <v>874000</v>
      </c>
    </row>
    <row r="114" spans="1:8" ht="43.5">
      <c r="A114" s="333">
        <v>1</v>
      </c>
      <c r="B114" s="334" t="s">
        <v>281</v>
      </c>
      <c r="C114" s="299"/>
      <c r="D114" s="335">
        <v>864000</v>
      </c>
      <c r="E114" s="335">
        <v>10000</v>
      </c>
      <c r="F114" s="228"/>
      <c r="G114" s="299"/>
      <c r="H114" s="335">
        <f t="shared" si="7"/>
        <v>874000</v>
      </c>
    </row>
    <row r="115" spans="1:8" ht="21.75">
      <c r="A115" s="336">
        <v>5</v>
      </c>
      <c r="B115" s="337" t="s">
        <v>282</v>
      </c>
      <c r="C115" s="338"/>
      <c r="D115" s="339"/>
      <c r="E115" s="339"/>
      <c r="F115" s="340"/>
      <c r="G115" s="370"/>
      <c r="H115" s="339"/>
    </row>
    <row r="116" spans="1:8" ht="21.75">
      <c r="A116" s="341"/>
      <c r="B116" s="342" t="s">
        <v>283</v>
      </c>
      <c r="C116" s="343">
        <v>191000</v>
      </c>
      <c r="D116" s="344"/>
      <c r="E116" s="344"/>
      <c r="F116" s="345"/>
      <c r="G116" s="499"/>
      <c r="H116" s="344">
        <f>SUM(C116:G116)</f>
        <v>191000</v>
      </c>
    </row>
    <row r="117" spans="1:8" ht="43.5">
      <c r="A117" s="341" t="s">
        <v>6</v>
      </c>
      <c r="B117" s="346" t="s">
        <v>284</v>
      </c>
      <c r="C117" s="347">
        <v>55100</v>
      </c>
      <c r="D117" s="344">
        <v>56500</v>
      </c>
      <c r="E117" s="347">
        <v>26500</v>
      </c>
      <c r="F117" s="347">
        <v>42300</v>
      </c>
      <c r="G117" s="500">
        <v>10700</v>
      </c>
      <c r="H117" s="344">
        <f>SUM(C117:G117)</f>
        <v>191100</v>
      </c>
    </row>
    <row r="118" spans="1:9" ht="21.75">
      <c r="A118" s="348" t="s">
        <v>6</v>
      </c>
      <c r="B118" s="349" t="s">
        <v>285</v>
      </c>
      <c r="C118" s="350">
        <v>90000</v>
      </c>
      <c r="D118" s="351">
        <v>135000</v>
      </c>
      <c r="E118" s="350">
        <v>225000</v>
      </c>
      <c r="F118" s="350">
        <v>120000</v>
      </c>
      <c r="G118" s="501">
        <v>55000</v>
      </c>
      <c r="H118" s="351">
        <f>SUM(C118:G118)</f>
        <v>625000</v>
      </c>
      <c r="I118" s="295" t="s">
        <v>286</v>
      </c>
    </row>
    <row r="119" spans="1:9" ht="21.75">
      <c r="A119" s="352">
        <v>6</v>
      </c>
      <c r="B119" s="352" t="s">
        <v>287</v>
      </c>
      <c r="C119" s="353">
        <v>298900</v>
      </c>
      <c r="D119" s="354">
        <v>100300</v>
      </c>
      <c r="E119" s="353">
        <v>132400</v>
      </c>
      <c r="F119" s="353">
        <v>210100</v>
      </c>
      <c r="G119" s="502">
        <v>53100</v>
      </c>
      <c r="H119" s="355">
        <f>SUM(C119:G119)</f>
        <v>794800</v>
      </c>
      <c r="I119" s="183"/>
    </row>
    <row r="120" spans="1:9" ht="43.5">
      <c r="A120" s="356">
        <v>7</v>
      </c>
      <c r="B120" s="357" t="s">
        <v>288</v>
      </c>
      <c r="C120" s="358">
        <v>827600</v>
      </c>
      <c r="D120" s="359">
        <v>846500</v>
      </c>
      <c r="E120" s="358">
        <v>397200</v>
      </c>
      <c r="F120" s="358">
        <v>634000</v>
      </c>
      <c r="G120" s="503">
        <v>159400</v>
      </c>
      <c r="H120" s="358">
        <f>SUM(C120:G120)</f>
        <v>2864700</v>
      </c>
      <c r="I120" s="295">
        <f>SUM(C120:G120)</f>
        <v>2864700</v>
      </c>
    </row>
    <row r="121" spans="1:9" ht="21.75">
      <c r="A121" s="352"/>
      <c r="B121" s="357" t="s">
        <v>289</v>
      </c>
      <c r="C121" s="358">
        <f aca="true" t="shared" si="11" ref="C121:H121">SUM(C116:C120)</f>
        <v>1462600</v>
      </c>
      <c r="D121" s="358">
        <f t="shared" si="11"/>
        <v>1138300</v>
      </c>
      <c r="E121" s="358">
        <f t="shared" si="11"/>
        <v>781100</v>
      </c>
      <c r="F121" s="358">
        <f t="shared" si="11"/>
        <v>1006400</v>
      </c>
      <c r="G121" s="503">
        <f t="shared" si="11"/>
        <v>278200</v>
      </c>
      <c r="H121" s="358">
        <f t="shared" si="11"/>
        <v>4666600</v>
      </c>
      <c r="I121" s="295">
        <f>SUM(C121:G121)</f>
        <v>4666600</v>
      </c>
    </row>
    <row r="122" spans="1:9" ht="21.75">
      <c r="A122" s="356">
        <v>8</v>
      </c>
      <c r="B122" s="357" t="s">
        <v>290</v>
      </c>
      <c r="C122" s="358">
        <v>386300</v>
      </c>
      <c r="D122" s="359"/>
      <c r="E122" s="358"/>
      <c r="F122" s="358"/>
      <c r="G122" s="503"/>
      <c r="H122" s="358"/>
      <c r="I122" s="295" t="s">
        <v>291</v>
      </c>
    </row>
    <row r="123" spans="1:9" ht="21.75">
      <c r="A123" s="360"/>
      <c r="B123" s="205" t="s">
        <v>292</v>
      </c>
      <c r="C123" s="223">
        <f aca="true" t="shared" si="12" ref="C123:H123">SUM(C11+C17+C18+C19+C121+C122)</f>
        <v>8094600</v>
      </c>
      <c r="D123" s="223">
        <f t="shared" si="12"/>
        <v>5820200</v>
      </c>
      <c r="E123" s="223">
        <f t="shared" si="12"/>
        <v>3660500</v>
      </c>
      <c r="F123" s="223">
        <f t="shared" si="12"/>
        <v>4802000</v>
      </c>
      <c r="G123" s="223">
        <f t="shared" si="12"/>
        <v>1185450</v>
      </c>
      <c r="H123" s="223">
        <f t="shared" si="12"/>
        <v>23176450</v>
      </c>
      <c r="I123" s="295">
        <f>SUM(C123:G123)</f>
        <v>23562750</v>
      </c>
    </row>
    <row r="124" spans="1:9" ht="21.75">
      <c r="A124" s="361"/>
      <c r="B124" s="362" t="s">
        <v>143</v>
      </c>
      <c r="C124" s="363">
        <v>8094600</v>
      </c>
      <c r="D124" s="363">
        <v>5685200</v>
      </c>
      <c r="E124" s="363">
        <v>3435500</v>
      </c>
      <c r="F124" s="363">
        <v>4682000</v>
      </c>
      <c r="G124" s="363">
        <v>1062700</v>
      </c>
      <c r="H124" s="363">
        <f>SUM(C124:G124)</f>
        <v>22960000</v>
      </c>
      <c r="I124" s="295">
        <f>SUM(C124:G124)</f>
        <v>22960000</v>
      </c>
    </row>
    <row r="125" spans="3:8" ht="21.75">
      <c r="C125" s="296">
        <f>SUM(C124-C124)</f>
        <v>0</v>
      </c>
      <c r="D125" s="296">
        <f>SUM(D124-D123)</f>
        <v>-135000</v>
      </c>
      <c r="E125" s="296">
        <f>SUM(E124-E123)</f>
        <v>-225000</v>
      </c>
      <c r="F125" s="296">
        <f>SUM(F124-F123)</f>
        <v>-120000</v>
      </c>
      <c r="G125" s="296">
        <f>SUM(G124-G123)</f>
        <v>-122750</v>
      </c>
      <c r="H125" s="296">
        <f>SUM(H124-H123)</f>
        <v>-216450</v>
      </c>
    </row>
    <row r="126" spans="2:11" s="365" customFormat="1" ht="21.75">
      <c r="B126" s="365" t="s">
        <v>293</v>
      </c>
      <c r="C126" s="366"/>
      <c r="D126" s="366"/>
      <c r="E126" s="366"/>
      <c r="F126" s="366"/>
      <c r="G126" s="366">
        <f>SUM(G125-G123)</f>
        <v>-1308200</v>
      </c>
      <c r="H126" s="366"/>
      <c r="I126" s="367"/>
      <c r="K126" s="366"/>
    </row>
    <row r="127" spans="3:11" s="365" customFormat="1" ht="21.75">
      <c r="C127" s="366"/>
      <c r="D127" s="366"/>
      <c r="E127" s="366"/>
      <c r="F127" s="366"/>
      <c r="G127" s="366"/>
      <c r="H127" s="366"/>
      <c r="I127" s="367"/>
      <c r="K127" s="366"/>
    </row>
    <row r="128" spans="3:11" s="365" customFormat="1" ht="21.75">
      <c r="C128" s="366"/>
      <c r="D128" s="366"/>
      <c r="E128" s="366"/>
      <c r="F128" s="366"/>
      <c r="G128" s="366"/>
      <c r="H128" s="366"/>
      <c r="I128" s="367"/>
      <c r="K128" s="366"/>
    </row>
    <row r="129" spans="3:11" s="365" customFormat="1" ht="21.75">
      <c r="C129" s="366"/>
      <c r="D129" s="366"/>
      <c r="E129" s="366"/>
      <c r="F129" s="366"/>
      <c r="G129" s="366"/>
      <c r="H129" s="366"/>
      <c r="I129" s="367"/>
      <c r="K129" s="366"/>
    </row>
    <row r="130" spans="3:11" s="365" customFormat="1" ht="21.75">
      <c r="C130" s="366"/>
      <c r="D130" s="366"/>
      <c r="E130" s="366"/>
      <c r="F130" s="366"/>
      <c r="G130" s="366"/>
      <c r="H130" s="366"/>
      <c r="I130" s="367"/>
      <c r="K130" s="366"/>
    </row>
    <row r="131" spans="3:11" s="365" customFormat="1" ht="21.75">
      <c r="C131" s="366"/>
      <c r="D131" s="366"/>
      <c r="E131" s="366"/>
      <c r="F131" s="366"/>
      <c r="G131" s="366"/>
      <c r="H131" s="366"/>
      <c r="I131" s="367"/>
      <c r="K131" s="366"/>
    </row>
    <row r="132" spans="3:11" s="365" customFormat="1" ht="21.75">
      <c r="C132" s="366"/>
      <c r="D132" s="366"/>
      <c r="E132" s="366"/>
      <c r="F132" s="366"/>
      <c r="G132" s="366"/>
      <c r="H132" s="366"/>
      <c r="I132" s="367"/>
      <c r="K132" s="366"/>
    </row>
    <row r="133" spans="3:11" s="365" customFormat="1" ht="21.75">
      <c r="C133" s="366"/>
      <c r="D133" s="366"/>
      <c r="E133" s="366"/>
      <c r="F133" s="366"/>
      <c r="G133" s="366"/>
      <c r="H133" s="366"/>
      <c r="I133" s="367"/>
      <c r="K133" s="366"/>
    </row>
    <row r="134" spans="3:11" s="365" customFormat="1" ht="21.75">
      <c r="C134" s="366"/>
      <c r="D134" s="366"/>
      <c r="E134" s="366"/>
      <c r="F134" s="366"/>
      <c r="G134" s="366"/>
      <c r="H134" s="366"/>
      <c r="I134" s="367"/>
      <c r="K134" s="366"/>
    </row>
    <row r="135" spans="3:11" s="365" customFormat="1" ht="21.75">
      <c r="C135" s="366"/>
      <c r="D135" s="366"/>
      <c r="E135" s="366"/>
      <c r="F135" s="366"/>
      <c r="G135" s="366"/>
      <c r="H135" s="366"/>
      <c r="I135" s="367"/>
      <c r="K135" s="366"/>
    </row>
    <row r="136" spans="3:11" s="365" customFormat="1" ht="21.75">
      <c r="C136" s="366"/>
      <c r="D136" s="366"/>
      <c r="E136" s="366"/>
      <c r="F136" s="366"/>
      <c r="G136" s="366"/>
      <c r="H136" s="366"/>
      <c r="I136" s="367"/>
      <c r="K136" s="366"/>
    </row>
    <row r="137" spans="3:11" s="365" customFormat="1" ht="21.75">
      <c r="C137" s="366"/>
      <c r="D137" s="366"/>
      <c r="E137" s="366"/>
      <c r="F137" s="366"/>
      <c r="G137" s="366"/>
      <c r="H137" s="366"/>
      <c r="I137" s="367"/>
      <c r="K137" s="366"/>
    </row>
    <row r="138" spans="3:11" s="365" customFormat="1" ht="21.75">
      <c r="C138" s="366"/>
      <c r="D138" s="366"/>
      <c r="E138" s="366"/>
      <c r="F138" s="366"/>
      <c r="G138" s="366"/>
      <c r="H138" s="366"/>
      <c r="I138" s="367"/>
      <c r="K138" s="366"/>
    </row>
  </sheetData>
  <sheetProtection/>
  <mergeCells count="11">
    <mergeCell ref="A96:B96"/>
    <mergeCell ref="A105:B105"/>
    <mergeCell ref="A109:B109"/>
    <mergeCell ref="A113:B113"/>
    <mergeCell ref="A2:H2"/>
    <mergeCell ref="A1:H1"/>
    <mergeCell ref="A20:B20"/>
    <mergeCell ref="A35:B35"/>
    <mergeCell ref="A41:B41"/>
    <mergeCell ref="A56:B56"/>
    <mergeCell ref="A84:B8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4">
      <pane ySplit="1" topLeftCell="A5" activePane="bottomLeft" state="frozen"/>
      <selection pane="topLeft" activeCell="A4" sqref="A4"/>
      <selection pane="bottomLeft" activeCell="B51" sqref="B51"/>
    </sheetView>
  </sheetViews>
  <sheetFormatPr defaultColWidth="39.00390625" defaultRowHeight="27.75" customHeight="1"/>
  <cols>
    <col min="1" max="1" width="6.421875" style="411" customWidth="1"/>
    <col min="2" max="2" width="33.00390625" style="411" customWidth="1"/>
    <col min="3" max="3" width="10.421875" style="410" customWidth="1"/>
    <col min="4" max="4" width="10.28125" style="410" customWidth="1"/>
    <col min="5" max="5" width="10.7109375" style="410" customWidth="1"/>
    <col min="6" max="6" width="11.140625" style="410" customWidth="1"/>
    <col min="7" max="7" width="9.7109375" style="410" customWidth="1"/>
    <col min="8" max="8" width="12.00390625" style="411" customWidth="1"/>
    <col min="9" max="9" width="16.140625" style="410" customWidth="1"/>
    <col min="10" max="10" width="17.140625" style="411" customWidth="1"/>
    <col min="11" max="16384" width="39.00390625" style="411" customWidth="1"/>
  </cols>
  <sheetData>
    <row r="1" spans="1:8" ht="27.75" customHeight="1">
      <c r="A1" s="579" t="s">
        <v>321</v>
      </c>
      <c r="B1" s="579"/>
      <c r="C1" s="579"/>
      <c r="D1" s="579"/>
      <c r="E1" s="579"/>
      <c r="F1" s="579"/>
      <c r="G1" s="579"/>
      <c r="H1" s="579"/>
    </row>
    <row r="2" spans="1:8" ht="27.75" customHeight="1">
      <c r="A2" s="577" t="s">
        <v>322</v>
      </c>
      <c r="B2" s="578"/>
      <c r="C2" s="578"/>
      <c r="D2" s="578"/>
      <c r="E2" s="578"/>
      <c r="F2" s="578"/>
      <c r="G2" s="578"/>
      <c r="H2" s="578"/>
    </row>
    <row r="3" spans="1:8" ht="27.75" customHeight="1">
      <c r="A3" s="412"/>
      <c r="B3" s="412"/>
      <c r="C3" s="412"/>
      <c r="D3" s="412"/>
      <c r="E3" s="412"/>
      <c r="F3" s="412"/>
      <c r="G3" s="412"/>
      <c r="H3" s="412"/>
    </row>
    <row r="4" spans="1:9" ht="27.75" customHeight="1">
      <c r="A4" s="413" t="s">
        <v>301</v>
      </c>
      <c r="B4" s="414" t="s">
        <v>128</v>
      </c>
      <c r="C4" s="415" t="s">
        <v>34</v>
      </c>
      <c r="D4" s="415" t="s">
        <v>0</v>
      </c>
      <c r="E4" s="415" t="s">
        <v>1</v>
      </c>
      <c r="F4" s="415" t="s">
        <v>2</v>
      </c>
      <c r="G4" s="415" t="s">
        <v>20</v>
      </c>
      <c r="H4" s="416" t="s">
        <v>18</v>
      </c>
      <c r="I4" s="417" t="s">
        <v>129</v>
      </c>
    </row>
    <row r="5" spans="1:9" ht="27.75" customHeight="1">
      <c r="A5" s="241" t="s">
        <v>169</v>
      </c>
      <c r="B5" s="307" t="s">
        <v>88</v>
      </c>
      <c r="C5" s="441"/>
      <c r="D5" s="442"/>
      <c r="E5" s="441"/>
      <c r="F5" s="443"/>
      <c r="G5" s="441"/>
      <c r="H5" s="441"/>
      <c r="I5" s="417"/>
    </row>
    <row r="6" spans="1:9" ht="27.75" customHeight="1">
      <c r="A6" s="251"/>
      <c r="B6" s="292" t="s">
        <v>170</v>
      </c>
      <c r="C6" s="444"/>
      <c r="D6" s="444"/>
      <c r="E6" s="444"/>
      <c r="F6" s="445"/>
      <c r="G6" s="444"/>
      <c r="H6" s="444">
        <f aca="true" t="shared" si="0" ref="H6:H11">SUM(C6:G6)</f>
        <v>0</v>
      </c>
      <c r="I6" s="417" t="s">
        <v>325</v>
      </c>
    </row>
    <row r="7" spans="1:9" ht="27.75" customHeight="1">
      <c r="A7" s="251"/>
      <c r="B7" s="292" t="s">
        <v>174</v>
      </c>
      <c r="C7" s="444">
        <v>347600</v>
      </c>
      <c r="D7" s="444"/>
      <c r="E7" s="444"/>
      <c r="F7" s="445">
        <v>72070</v>
      </c>
      <c r="G7" s="444"/>
      <c r="H7" s="444">
        <f t="shared" si="0"/>
        <v>419670</v>
      </c>
      <c r="I7" s="417"/>
    </row>
    <row r="8" spans="1:9" ht="27.75" customHeight="1">
      <c r="A8" s="251"/>
      <c r="B8" s="292" t="s">
        <v>176</v>
      </c>
      <c r="C8" s="444"/>
      <c r="D8" s="444">
        <v>129600</v>
      </c>
      <c r="E8" s="444"/>
      <c r="F8" s="445"/>
      <c r="G8" s="444"/>
      <c r="H8" s="444">
        <f t="shared" si="0"/>
        <v>129600</v>
      </c>
      <c r="I8" s="417"/>
    </row>
    <row r="9" spans="1:9" ht="27.75" customHeight="1">
      <c r="A9" s="251"/>
      <c r="B9" s="292" t="s">
        <v>177</v>
      </c>
      <c r="C9" s="444">
        <v>13920</v>
      </c>
      <c r="D9" s="444"/>
      <c r="E9" s="444"/>
      <c r="F9" s="446"/>
      <c r="G9" s="444"/>
      <c r="H9" s="444">
        <f t="shared" si="0"/>
        <v>13920</v>
      </c>
      <c r="I9" s="417"/>
    </row>
    <row r="10" spans="1:9" ht="27.75" customHeight="1">
      <c r="A10" s="373"/>
      <c r="B10" s="313" t="s">
        <v>178</v>
      </c>
      <c r="C10" s="447">
        <v>8342.4</v>
      </c>
      <c r="D10" s="447"/>
      <c r="E10" s="447"/>
      <c r="F10" s="448">
        <v>3605</v>
      </c>
      <c r="G10" s="447"/>
      <c r="H10" s="447">
        <f t="shared" si="0"/>
        <v>11947.4</v>
      </c>
      <c r="I10" s="417"/>
    </row>
    <row r="11" spans="1:9" ht="27.75" customHeight="1">
      <c r="A11" s="374"/>
      <c r="B11" s="375" t="s">
        <v>180</v>
      </c>
      <c r="C11" s="440">
        <f>SUM(C6:C10)</f>
        <v>369862.4</v>
      </c>
      <c r="D11" s="440">
        <f>SUM(D6:D10)</f>
        <v>129600</v>
      </c>
      <c r="E11" s="440">
        <f>SUM(E6:E10)</f>
        <v>0</v>
      </c>
      <c r="F11" s="440">
        <f>SUM(F6:F10)</f>
        <v>75675</v>
      </c>
      <c r="G11" s="440">
        <f>SUM(G6:G10)</f>
        <v>0</v>
      </c>
      <c r="H11" s="440">
        <f t="shared" si="0"/>
        <v>575137.4</v>
      </c>
      <c r="I11" s="417"/>
    </row>
    <row r="12" spans="1:9" ht="27.75" customHeight="1">
      <c r="A12" s="241" t="s">
        <v>181</v>
      </c>
      <c r="B12" s="307" t="s">
        <v>89</v>
      </c>
      <c r="C12" s="450"/>
      <c r="D12" s="450"/>
      <c r="E12" s="450"/>
      <c r="F12" s="445"/>
      <c r="G12" s="450"/>
      <c r="H12" s="450"/>
      <c r="I12" s="417"/>
    </row>
    <row r="13" spans="1:9" ht="27.75" customHeight="1">
      <c r="A13" s="251"/>
      <c r="B13" s="292" t="s">
        <v>182</v>
      </c>
      <c r="C13" s="444">
        <v>86700</v>
      </c>
      <c r="D13" s="444">
        <v>7200</v>
      </c>
      <c r="E13" s="444">
        <v>9450</v>
      </c>
      <c r="F13" s="446">
        <v>4800</v>
      </c>
      <c r="G13" s="444"/>
      <c r="H13" s="444">
        <f>SUM(C13:G13)</f>
        <v>108150</v>
      </c>
      <c r="I13" s="417"/>
    </row>
    <row r="14" spans="1:9" ht="27.75" customHeight="1">
      <c r="A14" s="251"/>
      <c r="B14" s="292" t="s">
        <v>183</v>
      </c>
      <c r="C14" s="444">
        <v>204812.93</v>
      </c>
      <c r="D14" s="444">
        <v>3215</v>
      </c>
      <c r="E14" s="444">
        <v>23564</v>
      </c>
      <c r="F14" s="446">
        <v>20960</v>
      </c>
      <c r="G14" s="444">
        <v>3040</v>
      </c>
      <c r="H14" s="444">
        <f>SUM(C14:G14)</f>
        <v>255591.93</v>
      </c>
      <c r="I14" s="417"/>
    </row>
    <row r="15" spans="1:9" ht="27.75" customHeight="1">
      <c r="A15" s="251"/>
      <c r="B15" s="292" t="s">
        <v>108</v>
      </c>
      <c r="C15" s="451">
        <v>93532.46</v>
      </c>
      <c r="D15" s="452">
        <v>1460</v>
      </c>
      <c r="E15" s="453">
        <v>3159.6</v>
      </c>
      <c r="F15" s="446">
        <v>137846.66</v>
      </c>
      <c r="G15" s="452"/>
      <c r="H15" s="444">
        <f>SUM(C15:G15)</f>
        <v>235998.72000000003</v>
      </c>
      <c r="I15" s="417"/>
    </row>
    <row r="16" spans="1:9" ht="27.75" customHeight="1">
      <c r="A16" s="373"/>
      <c r="B16" s="313" t="s">
        <v>184</v>
      </c>
      <c r="C16" s="447">
        <v>5336.3</v>
      </c>
      <c r="D16" s="447">
        <v>1213.38</v>
      </c>
      <c r="E16" s="447">
        <v>672.01</v>
      </c>
      <c r="F16" s="448">
        <v>1885.88</v>
      </c>
      <c r="G16" s="447">
        <v>761.84</v>
      </c>
      <c r="H16" s="444">
        <f>SUM(C16:G16)</f>
        <v>9869.41</v>
      </c>
      <c r="I16" s="417"/>
    </row>
    <row r="17" spans="1:9" ht="27.75" customHeight="1">
      <c r="A17" s="374"/>
      <c r="B17" s="375" t="s">
        <v>187</v>
      </c>
      <c r="C17" s="449">
        <f aca="true" t="shared" si="1" ref="C17:H17">SUM(C13:C16)</f>
        <v>390381.69</v>
      </c>
      <c r="D17" s="449">
        <f t="shared" si="1"/>
        <v>13088.380000000001</v>
      </c>
      <c r="E17" s="449">
        <f t="shared" si="1"/>
        <v>36845.61</v>
      </c>
      <c r="F17" s="449">
        <f t="shared" si="1"/>
        <v>165492.54</v>
      </c>
      <c r="G17" s="449">
        <f t="shared" si="1"/>
        <v>3801.84</v>
      </c>
      <c r="H17" s="449">
        <f t="shared" si="1"/>
        <v>609610.06</v>
      </c>
      <c r="I17" s="417">
        <f>SUM(H6:H16)</f>
        <v>1759884.8599999999</v>
      </c>
    </row>
    <row r="18" spans="1:9" ht="27.75" customHeight="1">
      <c r="A18" s="376" t="s">
        <v>189</v>
      </c>
      <c r="B18" s="377" t="s">
        <v>120</v>
      </c>
      <c r="C18" s="454">
        <v>147032.71</v>
      </c>
      <c r="D18" s="454">
        <v>3640</v>
      </c>
      <c r="E18" s="454">
        <v>67046</v>
      </c>
      <c r="F18" s="455">
        <v>9900</v>
      </c>
      <c r="G18" s="454"/>
      <c r="H18" s="454">
        <f>SUM(C18:G18)</f>
        <v>227618.71</v>
      </c>
      <c r="I18" s="417"/>
    </row>
    <row r="19" spans="1:9" ht="27.75" customHeight="1">
      <c r="A19" s="376" t="s">
        <v>191</v>
      </c>
      <c r="B19" s="627" t="s">
        <v>192</v>
      </c>
      <c r="C19" s="454">
        <f aca="true" t="shared" si="2" ref="C19:H19">SUM(C20+C35+C42+C57+C85+C97+C106+C111+C115)</f>
        <v>638741.61</v>
      </c>
      <c r="D19" s="454">
        <f t="shared" si="2"/>
        <v>956101.52</v>
      </c>
      <c r="E19" s="454">
        <f t="shared" si="2"/>
        <v>287389</v>
      </c>
      <c r="F19" s="454">
        <f t="shared" si="2"/>
        <v>42999.53</v>
      </c>
      <c r="G19" s="454">
        <f t="shared" si="2"/>
        <v>294629.9</v>
      </c>
      <c r="H19" s="454">
        <f t="shared" si="2"/>
        <v>2219861.56</v>
      </c>
      <c r="I19" s="417">
        <v>-20000</v>
      </c>
    </row>
    <row r="20" spans="1:9" ht="55.5" customHeight="1">
      <c r="A20" s="580" t="s">
        <v>194</v>
      </c>
      <c r="B20" s="581"/>
      <c r="C20" s="456">
        <f aca="true" t="shared" si="3" ref="C20:H20">SUM(C21:C34)</f>
        <v>0</v>
      </c>
      <c r="D20" s="456">
        <f t="shared" si="3"/>
        <v>0</v>
      </c>
      <c r="E20" s="456">
        <f t="shared" si="3"/>
        <v>0</v>
      </c>
      <c r="F20" s="456">
        <f t="shared" si="3"/>
        <v>0</v>
      </c>
      <c r="G20" s="456">
        <f t="shared" si="3"/>
        <v>0</v>
      </c>
      <c r="H20" s="456">
        <f t="shared" si="3"/>
        <v>0</v>
      </c>
      <c r="I20" s="417"/>
    </row>
    <row r="21" spans="1:8" ht="43.5">
      <c r="A21" s="241" t="s">
        <v>169</v>
      </c>
      <c r="B21" s="242" t="s">
        <v>195</v>
      </c>
      <c r="C21" s="450"/>
      <c r="D21" s="450"/>
      <c r="E21" s="450"/>
      <c r="F21" s="445"/>
      <c r="G21" s="450"/>
      <c r="H21" s="450">
        <f aca="true" t="shared" si="4" ref="H21:H34">SUM(C21:G21)</f>
        <v>0</v>
      </c>
    </row>
    <row r="22" spans="1:9" s="419" customFormat="1" ht="21.75">
      <c r="A22" s="241"/>
      <c r="B22" s="252" t="s">
        <v>196</v>
      </c>
      <c r="C22" s="450"/>
      <c r="D22" s="444"/>
      <c r="E22" s="450"/>
      <c r="F22" s="445"/>
      <c r="G22" s="450"/>
      <c r="H22" s="450">
        <f t="shared" si="4"/>
        <v>0</v>
      </c>
      <c r="I22" s="418">
        <f>SUM(H23:H25)</f>
        <v>0</v>
      </c>
    </row>
    <row r="23" spans="1:10" s="421" customFormat="1" ht="27.75" customHeight="1">
      <c r="A23" s="241"/>
      <c r="B23" s="242" t="s">
        <v>197</v>
      </c>
      <c r="C23" s="450"/>
      <c r="D23" s="450"/>
      <c r="E23" s="450"/>
      <c r="F23" s="445"/>
      <c r="G23" s="450"/>
      <c r="H23" s="450">
        <f t="shared" si="4"/>
        <v>0</v>
      </c>
      <c r="I23" s="420" t="s">
        <v>6</v>
      </c>
      <c r="J23" s="421" t="s">
        <v>130</v>
      </c>
    </row>
    <row r="24" spans="1:9" s="421" customFormat="1" ht="21.75">
      <c r="A24" s="254"/>
      <c r="B24" s="255" t="s">
        <v>123</v>
      </c>
      <c r="C24" s="457"/>
      <c r="D24" s="457"/>
      <c r="E24" s="457"/>
      <c r="F24" s="458"/>
      <c r="G24" s="457"/>
      <c r="H24" s="457">
        <f t="shared" si="4"/>
        <v>0</v>
      </c>
      <c r="I24" s="420"/>
    </row>
    <row r="25" spans="1:9" s="421" customFormat="1" ht="21.75">
      <c r="A25" s="287"/>
      <c r="B25" s="288" t="s">
        <v>198</v>
      </c>
      <c r="C25" s="459"/>
      <c r="D25" s="460"/>
      <c r="E25" s="459"/>
      <c r="F25" s="461"/>
      <c r="G25" s="459"/>
      <c r="H25" s="459">
        <f t="shared" si="4"/>
        <v>0</v>
      </c>
      <c r="I25" s="420"/>
    </row>
    <row r="26" spans="1:9" s="421" customFormat="1" ht="21.75">
      <c r="A26" s="241"/>
      <c r="B26" s="242" t="s">
        <v>199</v>
      </c>
      <c r="C26" s="450"/>
      <c r="D26" s="450"/>
      <c r="E26" s="450"/>
      <c r="F26" s="445"/>
      <c r="G26" s="450"/>
      <c r="H26" s="450">
        <f t="shared" si="4"/>
        <v>0</v>
      </c>
      <c r="I26" s="420">
        <v>10000</v>
      </c>
    </row>
    <row r="27" spans="1:9" s="421" customFormat="1" ht="21.75">
      <c r="A27" s="241"/>
      <c r="B27" s="245" t="s">
        <v>200</v>
      </c>
      <c r="C27" s="462"/>
      <c r="D27" s="444"/>
      <c r="E27" s="450"/>
      <c r="F27" s="445"/>
      <c r="G27" s="450"/>
      <c r="H27" s="450">
        <f t="shared" si="4"/>
        <v>0</v>
      </c>
      <c r="I27" s="420"/>
    </row>
    <row r="28" spans="1:9" s="421" customFormat="1" ht="21.75">
      <c r="A28" s="241"/>
      <c r="B28" s="245" t="s">
        <v>201</v>
      </c>
      <c r="C28" s="444"/>
      <c r="D28" s="444"/>
      <c r="E28" s="450"/>
      <c r="F28" s="445"/>
      <c r="G28" s="450"/>
      <c r="H28" s="450">
        <f t="shared" si="4"/>
        <v>0</v>
      </c>
      <c r="I28" s="420"/>
    </row>
    <row r="29" spans="1:9" s="421" customFormat="1" ht="23.25" customHeight="1">
      <c r="A29" s="241"/>
      <c r="B29" s="245" t="s">
        <v>202</v>
      </c>
      <c r="C29" s="444"/>
      <c r="D29" s="444"/>
      <c r="E29" s="450"/>
      <c r="F29" s="445"/>
      <c r="G29" s="450"/>
      <c r="H29" s="450">
        <f t="shared" si="4"/>
        <v>0</v>
      </c>
      <c r="I29" s="420"/>
    </row>
    <row r="30" spans="1:9" s="421" customFormat="1" ht="65.25">
      <c r="A30" s="251" t="s">
        <v>181</v>
      </c>
      <c r="B30" s="252" t="s">
        <v>203</v>
      </c>
      <c r="C30" s="444"/>
      <c r="D30" s="444"/>
      <c r="E30" s="444"/>
      <c r="F30" s="446"/>
      <c r="G30" s="444"/>
      <c r="H30" s="450">
        <f t="shared" si="4"/>
        <v>0</v>
      </c>
      <c r="I30" s="420"/>
    </row>
    <row r="31" spans="1:9" s="421" customFormat="1" ht="21.75">
      <c r="A31" s="251" t="s">
        <v>189</v>
      </c>
      <c r="B31" s="245" t="s">
        <v>204</v>
      </c>
      <c r="C31" s="444"/>
      <c r="D31" s="444"/>
      <c r="E31" s="444"/>
      <c r="F31" s="446"/>
      <c r="G31" s="444"/>
      <c r="H31" s="444">
        <f t="shared" si="4"/>
        <v>0</v>
      </c>
      <c r="I31" s="420" t="s">
        <v>131</v>
      </c>
    </row>
    <row r="32" spans="1:9" s="421" customFormat="1" ht="43.5">
      <c r="A32" s="241" t="s">
        <v>191</v>
      </c>
      <c r="B32" s="242" t="s">
        <v>205</v>
      </c>
      <c r="C32" s="450"/>
      <c r="D32" s="450"/>
      <c r="E32" s="450"/>
      <c r="F32" s="445"/>
      <c r="G32" s="450"/>
      <c r="H32" s="450">
        <f t="shared" si="4"/>
        <v>0</v>
      </c>
      <c r="I32" s="420"/>
    </row>
    <row r="33" spans="1:9" s="421" customFormat="1" ht="46.5" customHeight="1">
      <c r="A33" s="251" t="s">
        <v>206</v>
      </c>
      <c r="B33" s="245" t="s">
        <v>207</v>
      </c>
      <c r="C33" s="463"/>
      <c r="D33" s="444"/>
      <c r="E33" s="444"/>
      <c r="F33" s="446"/>
      <c r="G33" s="444"/>
      <c r="H33" s="450">
        <f t="shared" si="4"/>
        <v>0</v>
      </c>
      <c r="I33" s="420" t="s">
        <v>132</v>
      </c>
    </row>
    <row r="34" spans="1:9" s="421" customFormat="1" ht="21.75">
      <c r="A34" s="254" t="s">
        <v>208</v>
      </c>
      <c r="B34" s="378" t="s">
        <v>209</v>
      </c>
      <c r="C34" s="464"/>
      <c r="D34" s="465"/>
      <c r="E34" s="457"/>
      <c r="F34" s="466"/>
      <c r="G34" s="457"/>
      <c r="H34" s="457">
        <f t="shared" si="4"/>
        <v>0</v>
      </c>
      <c r="I34" s="420"/>
    </row>
    <row r="35" spans="1:8" ht="53.25" customHeight="1">
      <c r="A35" s="582" t="s">
        <v>210</v>
      </c>
      <c r="B35" s="583"/>
      <c r="C35" s="467">
        <f aca="true" t="shared" si="5" ref="C35:H35">SUM(C36:C40)</f>
        <v>0</v>
      </c>
      <c r="D35" s="467">
        <f t="shared" si="5"/>
        <v>0</v>
      </c>
      <c r="E35" s="467">
        <f t="shared" si="5"/>
        <v>0</v>
      </c>
      <c r="F35" s="467">
        <f t="shared" si="5"/>
        <v>0</v>
      </c>
      <c r="G35" s="467">
        <f t="shared" si="5"/>
        <v>0</v>
      </c>
      <c r="H35" s="467">
        <f t="shared" si="5"/>
        <v>0</v>
      </c>
    </row>
    <row r="36" spans="1:9" s="421" customFormat="1" ht="45" customHeight="1">
      <c r="A36" s="251" t="s">
        <v>169</v>
      </c>
      <c r="B36" s="245" t="s">
        <v>211</v>
      </c>
      <c r="C36" s="444"/>
      <c r="D36" s="444"/>
      <c r="E36" s="444"/>
      <c r="F36" s="446"/>
      <c r="G36" s="444"/>
      <c r="H36" s="450">
        <f>SUM(C36:G36)</f>
        <v>0</v>
      </c>
      <c r="I36" s="420"/>
    </row>
    <row r="37" spans="1:9" s="421" customFormat="1" ht="42.75" customHeight="1">
      <c r="A37" s="251" t="s">
        <v>181</v>
      </c>
      <c r="B37" s="245" t="s">
        <v>212</v>
      </c>
      <c r="C37" s="444"/>
      <c r="D37" s="444"/>
      <c r="E37" s="444"/>
      <c r="F37" s="446"/>
      <c r="G37" s="444"/>
      <c r="H37" s="444">
        <f>SUM(C37:G37)</f>
        <v>0</v>
      </c>
      <c r="I37" s="420"/>
    </row>
    <row r="38" spans="1:9" s="421" customFormat="1" ht="48" customHeight="1">
      <c r="A38" s="241" t="s">
        <v>189</v>
      </c>
      <c r="B38" s="242" t="s">
        <v>213</v>
      </c>
      <c r="C38" s="450"/>
      <c r="D38" s="450"/>
      <c r="E38" s="450"/>
      <c r="F38" s="445"/>
      <c r="G38" s="450"/>
      <c r="H38" s="450">
        <f>SUM(C38:G38)</f>
        <v>0</v>
      </c>
      <c r="I38" s="420"/>
    </row>
    <row r="39" spans="1:9" s="421" customFormat="1" ht="43.5">
      <c r="A39" s="251" t="s">
        <v>191</v>
      </c>
      <c r="B39" s="245" t="s">
        <v>214</v>
      </c>
      <c r="C39" s="444"/>
      <c r="D39" s="444"/>
      <c r="E39" s="444"/>
      <c r="F39" s="446"/>
      <c r="G39" s="444"/>
      <c r="H39" s="450">
        <f>SUM(C39:G39)</f>
        <v>0</v>
      </c>
      <c r="I39" s="420"/>
    </row>
    <row r="40" spans="1:9" s="421" customFormat="1" ht="48.75" customHeight="1">
      <c r="A40" s="254" t="s">
        <v>206</v>
      </c>
      <c r="B40" s="255" t="s">
        <v>215</v>
      </c>
      <c r="C40" s="457"/>
      <c r="D40" s="457"/>
      <c r="E40" s="457"/>
      <c r="F40" s="466"/>
      <c r="G40" s="457"/>
      <c r="H40" s="457">
        <f>SUM(C40:G40)</f>
        <v>0</v>
      </c>
      <c r="I40" s="420"/>
    </row>
    <row r="41" spans="1:9" s="421" customFormat="1" ht="48.75" customHeight="1">
      <c r="A41" s="406"/>
      <c r="B41" s="409"/>
      <c r="C41" s="476"/>
      <c r="D41" s="476"/>
      <c r="E41" s="476"/>
      <c r="F41" s="477"/>
      <c r="G41" s="476"/>
      <c r="H41" s="476"/>
      <c r="I41" s="420"/>
    </row>
    <row r="42" spans="1:8" ht="49.5" customHeight="1">
      <c r="A42" s="582" t="s">
        <v>133</v>
      </c>
      <c r="B42" s="583"/>
      <c r="C42" s="467">
        <f aca="true" t="shared" si="6" ref="C42:H42">SUM(C43:C56)</f>
        <v>87959</v>
      </c>
      <c r="D42" s="467">
        <f t="shared" si="6"/>
        <v>22000</v>
      </c>
      <c r="E42" s="467">
        <f t="shared" si="6"/>
        <v>10814</v>
      </c>
      <c r="F42" s="467">
        <f t="shared" si="6"/>
        <v>0</v>
      </c>
      <c r="G42" s="467">
        <f t="shared" si="6"/>
        <v>31705</v>
      </c>
      <c r="H42" s="467">
        <f t="shared" si="6"/>
        <v>152478</v>
      </c>
    </row>
    <row r="43" spans="1:9" s="421" customFormat="1" ht="49.5" customHeight="1">
      <c r="A43" s="287" t="s">
        <v>169</v>
      </c>
      <c r="B43" s="288" t="s">
        <v>216</v>
      </c>
      <c r="C43" s="459"/>
      <c r="D43" s="459"/>
      <c r="E43" s="459"/>
      <c r="F43" s="461"/>
      <c r="G43" s="459"/>
      <c r="H43" s="459">
        <f aca="true" t="shared" si="7" ref="H43:H56">SUM(C43:G43)</f>
        <v>0</v>
      </c>
      <c r="I43" s="420">
        <f>SUM(H44:H51)</f>
        <v>9705</v>
      </c>
    </row>
    <row r="44" spans="1:9" s="421" customFormat="1" ht="65.25">
      <c r="A44" s="241" t="s">
        <v>181</v>
      </c>
      <c r="B44" s="242" t="s">
        <v>217</v>
      </c>
      <c r="C44" s="450"/>
      <c r="D44" s="450"/>
      <c r="E44" s="450"/>
      <c r="F44" s="445"/>
      <c r="G44" s="450"/>
      <c r="H44" s="450">
        <f t="shared" si="7"/>
        <v>0</v>
      </c>
      <c r="I44" s="420"/>
    </row>
    <row r="45" spans="1:9" s="421" customFormat="1" ht="50.25" customHeight="1">
      <c r="A45" s="251" t="s">
        <v>189</v>
      </c>
      <c r="B45" s="245" t="s">
        <v>218</v>
      </c>
      <c r="C45" s="444">
        <v>3500</v>
      </c>
      <c r="D45" s="470"/>
      <c r="E45" s="444"/>
      <c r="F45" s="471"/>
      <c r="G45" s="472">
        <v>6205</v>
      </c>
      <c r="H45" s="444">
        <f t="shared" si="7"/>
        <v>9705</v>
      </c>
      <c r="I45" s="420"/>
    </row>
    <row r="46" spans="1:9" s="421" customFormat="1" ht="65.25">
      <c r="A46" s="241"/>
      <c r="B46" s="242" t="s">
        <v>219</v>
      </c>
      <c r="C46" s="450"/>
      <c r="D46" s="473"/>
      <c r="E46" s="450"/>
      <c r="F46" s="474"/>
      <c r="G46" s="474"/>
      <c r="H46" s="450">
        <f t="shared" si="7"/>
        <v>0</v>
      </c>
      <c r="I46" s="420" t="s">
        <v>134</v>
      </c>
    </row>
    <row r="47" spans="1:9" s="421" customFormat="1" ht="43.5">
      <c r="A47" s="251"/>
      <c r="B47" s="245" t="s">
        <v>220</v>
      </c>
      <c r="C47" s="444"/>
      <c r="D47" s="470"/>
      <c r="E47" s="470"/>
      <c r="F47" s="446"/>
      <c r="G47" s="444"/>
      <c r="H47" s="450">
        <f t="shared" si="7"/>
        <v>0</v>
      </c>
      <c r="I47" s="420"/>
    </row>
    <row r="48" spans="1:9" s="421" customFormat="1" ht="21.75">
      <c r="A48" s="251"/>
      <c r="B48" s="245" t="s">
        <v>221</v>
      </c>
      <c r="C48" s="444"/>
      <c r="D48" s="470"/>
      <c r="E48" s="470"/>
      <c r="F48" s="446"/>
      <c r="G48" s="444"/>
      <c r="H48" s="444">
        <f t="shared" si="7"/>
        <v>0</v>
      </c>
      <c r="I48" s="420"/>
    </row>
    <row r="49" spans="1:9" s="421" customFormat="1" ht="65.25">
      <c r="A49" s="241"/>
      <c r="B49" s="242" t="s">
        <v>222</v>
      </c>
      <c r="C49" s="450"/>
      <c r="D49" s="473"/>
      <c r="E49" s="473"/>
      <c r="F49" s="445"/>
      <c r="G49" s="450"/>
      <c r="H49" s="450">
        <f t="shared" si="7"/>
        <v>0</v>
      </c>
      <c r="I49" s="420"/>
    </row>
    <row r="50" spans="1:9" s="421" customFormat="1" ht="43.5">
      <c r="A50" s="251" t="s">
        <v>191</v>
      </c>
      <c r="B50" s="245" t="s">
        <v>223</v>
      </c>
      <c r="C50" s="444"/>
      <c r="D50" s="444"/>
      <c r="E50" s="444"/>
      <c r="F50" s="446"/>
      <c r="G50" s="444"/>
      <c r="H50" s="450">
        <f t="shared" si="7"/>
        <v>0</v>
      </c>
      <c r="I50" s="420"/>
    </row>
    <row r="51" spans="1:9" s="421" customFormat="1" ht="65.25">
      <c r="A51" s="251"/>
      <c r="B51" s="245" t="s">
        <v>224</v>
      </c>
      <c r="C51" s="444"/>
      <c r="D51" s="444"/>
      <c r="E51" s="444"/>
      <c r="F51" s="446"/>
      <c r="G51" s="444"/>
      <c r="H51" s="450">
        <f t="shared" si="7"/>
        <v>0</v>
      </c>
      <c r="I51" s="420"/>
    </row>
    <row r="52" spans="1:9" s="421" customFormat="1" ht="46.5" customHeight="1">
      <c r="A52" s="251" t="s">
        <v>206</v>
      </c>
      <c r="B52" s="245" t="s">
        <v>225</v>
      </c>
      <c r="C52" s="444">
        <v>20228</v>
      </c>
      <c r="D52" s="444"/>
      <c r="E52" s="475"/>
      <c r="F52" s="475"/>
      <c r="G52" s="475"/>
      <c r="H52" s="450">
        <f t="shared" si="7"/>
        <v>20228</v>
      </c>
      <c r="I52" s="420"/>
    </row>
    <row r="53" spans="1:10" s="421" customFormat="1" ht="24" customHeight="1">
      <c r="A53" s="251" t="s">
        <v>208</v>
      </c>
      <c r="B53" s="245" t="s">
        <v>226</v>
      </c>
      <c r="C53" s="444">
        <v>64231</v>
      </c>
      <c r="D53" s="444">
        <v>22000</v>
      </c>
      <c r="E53" s="444">
        <v>10814</v>
      </c>
      <c r="F53" s="446"/>
      <c r="G53" s="444">
        <v>25500</v>
      </c>
      <c r="H53" s="450">
        <f t="shared" si="7"/>
        <v>122545</v>
      </c>
      <c r="I53" s="420" t="s">
        <v>135</v>
      </c>
      <c r="J53" s="422">
        <f>SUM(H54:H57)</f>
        <v>678568.53</v>
      </c>
    </row>
    <row r="54" spans="1:9" s="421" customFormat="1" ht="43.5">
      <c r="A54" s="251" t="s">
        <v>227</v>
      </c>
      <c r="B54" s="245" t="s">
        <v>228</v>
      </c>
      <c r="C54" s="444"/>
      <c r="D54" s="444"/>
      <c r="E54" s="444"/>
      <c r="F54" s="446"/>
      <c r="G54" s="444"/>
      <c r="H54" s="450">
        <f t="shared" si="7"/>
        <v>0</v>
      </c>
      <c r="I54" s="420" t="s">
        <v>6</v>
      </c>
    </row>
    <row r="55" spans="1:9" s="421" customFormat="1" ht="21.75">
      <c r="A55" s="251" t="s">
        <v>229</v>
      </c>
      <c r="B55" s="245" t="s">
        <v>230</v>
      </c>
      <c r="C55" s="444"/>
      <c r="D55" s="444"/>
      <c r="E55" s="444"/>
      <c r="F55" s="446"/>
      <c r="G55" s="444"/>
      <c r="H55" s="450">
        <f t="shared" si="7"/>
        <v>0</v>
      </c>
      <c r="I55" s="420" t="s">
        <v>6</v>
      </c>
    </row>
    <row r="56" spans="1:9" s="421" customFormat="1" ht="87">
      <c r="A56" s="281" t="s">
        <v>231</v>
      </c>
      <c r="B56" s="255" t="s">
        <v>232</v>
      </c>
      <c r="C56" s="457"/>
      <c r="D56" s="457"/>
      <c r="E56" s="457"/>
      <c r="F56" s="466"/>
      <c r="G56" s="457"/>
      <c r="H56" s="457">
        <f t="shared" si="7"/>
        <v>0</v>
      </c>
      <c r="I56" s="420"/>
    </row>
    <row r="57" spans="1:9" s="421" customFormat="1" ht="49.5" customHeight="1">
      <c r="A57" s="582" t="s">
        <v>138</v>
      </c>
      <c r="B57" s="583"/>
      <c r="C57" s="467">
        <f aca="true" t="shared" si="8" ref="C57:H57">SUM(C58:C84)</f>
        <v>106425</v>
      </c>
      <c r="D57" s="467">
        <f t="shared" si="8"/>
        <v>13500</v>
      </c>
      <c r="E57" s="467">
        <f t="shared" si="8"/>
        <v>263865</v>
      </c>
      <c r="F57" s="467">
        <f t="shared" si="8"/>
        <v>42999.53</v>
      </c>
      <c r="G57" s="467">
        <f t="shared" si="8"/>
        <v>251779</v>
      </c>
      <c r="H57" s="467">
        <f t="shared" si="8"/>
        <v>678568.53</v>
      </c>
      <c r="I57" s="420"/>
    </row>
    <row r="58" spans="1:9" s="421" customFormat="1" ht="65.25">
      <c r="A58" s="287" t="s">
        <v>169</v>
      </c>
      <c r="B58" s="288" t="s">
        <v>233</v>
      </c>
      <c r="C58" s="459"/>
      <c r="D58" s="459"/>
      <c r="E58" s="459">
        <v>16000</v>
      </c>
      <c r="F58" s="461"/>
      <c r="G58" s="459"/>
      <c r="H58" s="459">
        <f>SUM(C58:G58)</f>
        <v>16000</v>
      </c>
      <c r="I58" s="420">
        <f>SUM(H59:H64)</f>
        <v>385000</v>
      </c>
    </row>
    <row r="59" spans="1:11" s="421" customFormat="1" ht="65.25">
      <c r="A59" s="241" t="s">
        <v>181</v>
      </c>
      <c r="B59" s="242" t="s">
        <v>234</v>
      </c>
      <c r="C59" s="450"/>
      <c r="D59" s="450"/>
      <c r="E59" s="450"/>
      <c r="F59" s="445"/>
      <c r="G59" s="450"/>
      <c r="H59" s="450">
        <f>SUM(C59:G59)</f>
        <v>0</v>
      </c>
      <c r="I59" s="420"/>
      <c r="K59" s="423" t="s">
        <v>127</v>
      </c>
    </row>
    <row r="60" spans="1:11" s="421" customFormat="1" ht="43.5">
      <c r="A60" s="241" t="s">
        <v>189</v>
      </c>
      <c r="B60" s="245" t="s">
        <v>235</v>
      </c>
      <c r="D60" s="444"/>
      <c r="E60" s="444">
        <v>35000</v>
      </c>
      <c r="F60" s="446"/>
      <c r="G60" s="444"/>
      <c r="H60" s="450">
        <f>SUM(C60:G60)</f>
        <v>35000</v>
      </c>
      <c r="I60" s="420"/>
      <c r="K60" s="424"/>
    </row>
    <row r="61" spans="1:11" s="421" customFormat="1" ht="21.75">
      <c r="A61" s="241"/>
      <c r="B61" s="245" t="s">
        <v>236</v>
      </c>
      <c r="C61" s="444"/>
      <c r="D61" s="444"/>
      <c r="E61" s="444"/>
      <c r="F61" s="446"/>
      <c r="G61" s="444"/>
      <c r="H61" s="450"/>
      <c r="I61" s="420"/>
      <c r="K61" s="423"/>
    </row>
    <row r="62" spans="1:11" s="421" customFormat="1" ht="63" customHeight="1">
      <c r="A62" s="251"/>
      <c r="B62" s="245" t="s">
        <v>237</v>
      </c>
      <c r="C62" s="444"/>
      <c r="D62" s="444"/>
      <c r="E62" s="444"/>
      <c r="F62" s="446"/>
      <c r="G62" s="444">
        <v>250000</v>
      </c>
      <c r="H62" s="444">
        <f aca="true" t="shared" si="9" ref="H62:H84">SUM(C62:G62)</f>
        <v>250000</v>
      </c>
      <c r="I62" s="420"/>
      <c r="K62" s="424"/>
    </row>
    <row r="63" spans="1:11" s="421" customFormat="1" ht="43.5">
      <c r="A63" s="241"/>
      <c r="B63" s="242" t="s">
        <v>239</v>
      </c>
      <c r="C63" s="444">
        <v>100000</v>
      </c>
      <c r="D63" s="450"/>
      <c r="E63" s="450"/>
      <c r="F63" s="445"/>
      <c r="G63" s="450"/>
      <c r="H63" s="450">
        <f t="shared" si="9"/>
        <v>100000</v>
      </c>
      <c r="I63" s="420"/>
      <c r="K63" s="424"/>
    </row>
    <row r="64" spans="1:11" s="421" customFormat="1" ht="65.25">
      <c r="A64" s="241"/>
      <c r="B64" s="242" t="s">
        <v>240</v>
      </c>
      <c r="C64" s="450"/>
      <c r="D64" s="450"/>
      <c r="E64" s="450"/>
      <c r="F64" s="445"/>
      <c r="G64" s="450"/>
      <c r="H64" s="450">
        <f t="shared" si="9"/>
        <v>0</v>
      </c>
      <c r="I64" s="420"/>
      <c r="K64" s="425"/>
    </row>
    <row r="65" spans="1:9" s="427" customFormat="1" ht="65.25">
      <c r="A65" s="241"/>
      <c r="B65" s="242" t="s">
        <v>241</v>
      </c>
      <c r="C65" s="450"/>
      <c r="D65" s="450"/>
      <c r="E65" s="450"/>
      <c r="F65" s="445"/>
      <c r="G65" s="450"/>
      <c r="H65" s="450">
        <f t="shared" si="9"/>
        <v>0</v>
      </c>
      <c r="I65" s="426"/>
    </row>
    <row r="66" spans="1:9" s="429" customFormat="1" ht="43.5">
      <c r="A66" s="241"/>
      <c r="B66" s="242" t="s">
        <v>242</v>
      </c>
      <c r="C66" s="450"/>
      <c r="D66" s="450"/>
      <c r="E66" s="450"/>
      <c r="F66" s="445"/>
      <c r="G66" s="450"/>
      <c r="H66" s="450">
        <f t="shared" si="9"/>
        <v>0</v>
      </c>
      <c r="I66" s="428">
        <f>SUM(H66:H67)</f>
        <v>0</v>
      </c>
    </row>
    <row r="67" spans="1:9" s="429" customFormat="1" ht="21.75">
      <c r="A67" s="241"/>
      <c r="B67" s="242" t="s">
        <v>243</v>
      </c>
      <c r="C67" s="450"/>
      <c r="D67" s="450"/>
      <c r="E67" s="450"/>
      <c r="F67" s="445"/>
      <c r="G67" s="450"/>
      <c r="H67" s="450">
        <f t="shared" si="9"/>
        <v>0</v>
      </c>
      <c r="I67" s="428"/>
    </row>
    <row r="68" spans="1:9" s="429" customFormat="1" ht="25.5" customHeight="1">
      <c r="A68" s="241"/>
      <c r="B68" s="242" t="s">
        <v>245</v>
      </c>
      <c r="C68" s="450"/>
      <c r="D68" s="450"/>
      <c r="E68" s="450"/>
      <c r="F68" s="445"/>
      <c r="G68" s="450"/>
      <c r="H68" s="450">
        <f t="shared" si="9"/>
        <v>0</v>
      </c>
      <c r="I68" s="428"/>
    </row>
    <row r="69" spans="1:10" s="429" customFormat="1" ht="21.75">
      <c r="A69" s="251"/>
      <c r="B69" s="490" t="s">
        <v>296</v>
      </c>
      <c r="C69" s="462"/>
      <c r="D69" s="462"/>
      <c r="E69" s="462"/>
      <c r="F69" s="491"/>
      <c r="G69" s="462"/>
      <c r="H69" s="462">
        <f t="shared" si="9"/>
        <v>0</v>
      </c>
      <c r="I69" s="428">
        <f>SUM(H70:H73)</f>
        <v>200983</v>
      </c>
      <c r="J69" s="429">
        <v>250000</v>
      </c>
    </row>
    <row r="70" spans="1:9" s="429" customFormat="1" ht="43.5">
      <c r="A70" s="241"/>
      <c r="B70" s="369" t="s">
        <v>297</v>
      </c>
      <c r="C70" s="478"/>
      <c r="D70" s="478"/>
      <c r="E70" s="478"/>
      <c r="F70" s="479"/>
      <c r="G70" s="462"/>
      <c r="H70" s="478">
        <f t="shared" si="9"/>
        <v>0</v>
      </c>
      <c r="I70" s="428"/>
    </row>
    <row r="71" spans="1:9" s="429" customFormat="1" ht="43.5">
      <c r="A71" s="254"/>
      <c r="B71" s="565" t="s">
        <v>298</v>
      </c>
      <c r="C71" s="566"/>
      <c r="D71" s="566"/>
      <c r="E71" s="566"/>
      <c r="F71" s="458"/>
      <c r="G71" s="566"/>
      <c r="H71" s="566">
        <f t="shared" si="9"/>
        <v>0</v>
      </c>
      <c r="I71" s="428"/>
    </row>
    <row r="72" spans="1:9" s="431" customFormat="1" ht="21.75">
      <c r="A72" s="287" t="s">
        <v>191</v>
      </c>
      <c r="B72" s="288" t="s">
        <v>246</v>
      </c>
      <c r="C72" s="459"/>
      <c r="D72" s="459"/>
      <c r="E72" s="459">
        <v>32883</v>
      </c>
      <c r="F72" s="461">
        <v>24100</v>
      </c>
      <c r="G72" s="459"/>
      <c r="H72" s="459">
        <f t="shared" si="9"/>
        <v>56983</v>
      </c>
      <c r="I72" s="430"/>
    </row>
    <row r="73" spans="1:9" s="421" customFormat="1" ht="24.75" customHeight="1">
      <c r="A73" s="307">
        <v>5</v>
      </c>
      <c r="B73" s="242" t="s">
        <v>247</v>
      </c>
      <c r="C73" s="450"/>
      <c r="D73" s="450"/>
      <c r="E73" s="450">
        <v>144000</v>
      </c>
      <c r="F73" s="445"/>
      <c r="G73" s="450"/>
      <c r="H73" s="450">
        <f t="shared" si="9"/>
        <v>144000</v>
      </c>
      <c r="I73" s="420"/>
    </row>
    <row r="74" spans="1:9" s="433" customFormat="1" ht="65.25">
      <c r="A74" s="251" t="s">
        <v>208</v>
      </c>
      <c r="B74" s="245" t="s">
        <v>248</v>
      </c>
      <c r="C74" s="444"/>
      <c r="D74" s="444"/>
      <c r="E74" s="444"/>
      <c r="F74" s="446"/>
      <c r="G74" s="444"/>
      <c r="H74" s="450">
        <f t="shared" si="9"/>
        <v>0</v>
      </c>
      <c r="I74" s="432"/>
    </row>
    <row r="75" spans="1:9" s="434" customFormat="1" ht="21.75">
      <c r="A75" s="251" t="s">
        <v>227</v>
      </c>
      <c r="B75" s="245" t="s">
        <v>249</v>
      </c>
      <c r="C75" s="444">
        <v>6085</v>
      </c>
      <c r="D75" s="444"/>
      <c r="E75" s="444"/>
      <c r="F75" s="446"/>
      <c r="G75" s="444"/>
      <c r="H75" s="450">
        <f t="shared" si="9"/>
        <v>6085</v>
      </c>
      <c r="I75" s="421" t="s">
        <v>136</v>
      </c>
    </row>
    <row r="76" spans="1:9" s="434" customFormat="1" ht="44.25" customHeight="1">
      <c r="A76" s="292">
        <v>8</v>
      </c>
      <c r="B76" s="245" t="s">
        <v>250</v>
      </c>
      <c r="C76" s="446">
        <v>340</v>
      </c>
      <c r="D76" s="444"/>
      <c r="E76" s="446">
        <v>35982</v>
      </c>
      <c r="F76" s="446">
        <v>18899.53</v>
      </c>
      <c r="G76" s="446"/>
      <c r="H76" s="450">
        <f t="shared" si="9"/>
        <v>55221.53</v>
      </c>
      <c r="I76" s="421"/>
    </row>
    <row r="77" spans="1:9" s="434" customFormat="1" ht="49.5" customHeight="1">
      <c r="A77" s="292">
        <v>9</v>
      </c>
      <c r="B77" s="245" t="s">
        <v>251</v>
      </c>
      <c r="C77" s="446"/>
      <c r="D77" s="444">
        <v>5000</v>
      </c>
      <c r="E77" s="446"/>
      <c r="F77" s="446"/>
      <c r="G77" s="446"/>
      <c r="H77" s="450">
        <f t="shared" si="9"/>
        <v>5000</v>
      </c>
      <c r="I77" s="420"/>
    </row>
    <row r="78" spans="1:9" s="434" customFormat="1" ht="43.5">
      <c r="A78" s="292">
        <v>10</v>
      </c>
      <c r="B78" s="245" t="s">
        <v>252</v>
      </c>
      <c r="C78" s="446"/>
      <c r="D78" s="444"/>
      <c r="E78" s="446"/>
      <c r="F78" s="446"/>
      <c r="G78" s="446"/>
      <c r="H78" s="450">
        <f t="shared" si="9"/>
        <v>0</v>
      </c>
      <c r="I78" s="420"/>
    </row>
    <row r="79" spans="1:9" s="434" customFormat="1" ht="21.75">
      <c r="A79" s="292"/>
      <c r="B79" s="245" t="s">
        <v>124</v>
      </c>
      <c r="C79" s="446"/>
      <c r="D79" s="444"/>
      <c r="E79" s="446"/>
      <c r="F79" s="446"/>
      <c r="G79" s="446"/>
      <c r="H79" s="450">
        <f t="shared" si="9"/>
        <v>0</v>
      </c>
      <c r="I79" s="420"/>
    </row>
    <row r="80" spans="1:10" s="421" customFormat="1" ht="24" customHeight="1">
      <c r="A80" s="292"/>
      <c r="B80" s="242" t="s">
        <v>253</v>
      </c>
      <c r="C80" s="445"/>
      <c r="D80" s="450">
        <v>8500</v>
      </c>
      <c r="E80" s="445"/>
      <c r="F80" s="445"/>
      <c r="G80" s="445"/>
      <c r="H80" s="450">
        <f t="shared" si="9"/>
        <v>8500</v>
      </c>
      <c r="I80" s="420"/>
      <c r="J80" s="420">
        <f>SUM(H75:H80)</f>
        <v>74806.53</v>
      </c>
    </row>
    <row r="81" spans="1:10" s="421" customFormat="1" ht="23.25" customHeight="1">
      <c r="A81" s="313"/>
      <c r="B81" s="245" t="s">
        <v>254</v>
      </c>
      <c r="C81" s="446"/>
      <c r="D81" s="444"/>
      <c r="E81" s="446"/>
      <c r="F81" s="446"/>
      <c r="G81" s="446"/>
      <c r="H81" s="450">
        <f t="shared" si="9"/>
        <v>0</v>
      </c>
      <c r="I81" s="420" t="s">
        <v>137</v>
      </c>
      <c r="J81" s="420"/>
    </row>
    <row r="82" spans="1:10" s="421" customFormat="1" ht="21" customHeight="1">
      <c r="A82" s="292"/>
      <c r="B82" s="292" t="s">
        <v>255</v>
      </c>
      <c r="C82" s="480"/>
      <c r="D82" s="480"/>
      <c r="E82" s="480"/>
      <c r="F82" s="480"/>
      <c r="G82" s="444">
        <v>1779</v>
      </c>
      <c r="H82" s="450">
        <f t="shared" si="9"/>
        <v>1779</v>
      </c>
      <c r="I82" s="420"/>
      <c r="J82" s="420"/>
    </row>
    <row r="83" spans="1:10" s="421" customFormat="1" ht="21.75" customHeight="1">
      <c r="A83" s="292"/>
      <c r="B83" s="292" t="s">
        <v>256</v>
      </c>
      <c r="C83" s="480"/>
      <c r="D83" s="480"/>
      <c r="E83" s="480"/>
      <c r="F83" s="480"/>
      <c r="G83" s="444"/>
      <c r="H83" s="450">
        <f t="shared" si="9"/>
        <v>0</v>
      </c>
      <c r="I83" s="420"/>
      <c r="J83" s="420"/>
    </row>
    <row r="84" spans="1:8" ht="21.75">
      <c r="A84" s="300"/>
      <c r="B84" s="300" t="s">
        <v>257</v>
      </c>
      <c r="C84" s="481"/>
      <c r="D84" s="481"/>
      <c r="E84" s="481"/>
      <c r="F84" s="481"/>
      <c r="G84" s="457"/>
      <c r="H84" s="457">
        <f t="shared" si="9"/>
        <v>0</v>
      </c>
    </row>
    <row r="85" spans="1:9" s="434" customFormat="1" ht="42.75" customHeight="1">
      <c r="A85" s="572" t="s">
        <v>140</v>
      </c>
      <c r="B85" s="573"/>
      <c r="C85" s="456">
        <f aca="true" t="shared" si="10" ref="C85:H85">SUM(C86:C96)</f>
        <v>20160.11</v>
      </c>
      <c r="D85" s="456">
        <f t="shared" si="10"/>
        <v>0</v>
      </c>
      <c r="E85" s="456">
        <f t="shared" si="10"/>
        <v>0</v>
      </c>
      <c r="F85" s="456">
        <f t="shared" si="10"/>
        <v>0</v>
      </c>
      <c r="G85" s="456">
        <f t="shared" si="10"/>
        <v>0</v>
      </c>
      <c r="H85" s="456">
        <f t="shared" si="10"/>
        <v>20160.11</v>
      </c>
      <c r="I85" s="435"/>
    </row>
    <row r="86" spans="1:9" s="434" customFormat="1" ht="65.25">
      <c r="A86" s="305">
        <v>1</v>
      </c>
      <c r="B86" s="306" t="s">
        <v>258</v>
      </c>
      <c r="C86" s="459">
        <v>20160.11</v>
      </c>
      <c r="D86" s="459"/>
      <c r="E86" s="459"/>
      <c r="F86" s="461"/>
      <c r="G86" s="459"/>
      <c r="H86" s="459">
        <f aca="true" t="shared" si="11" ref="H86:H96">SUM(C86:G86)</f>
        <v>20160.11</v>
      </c>
      <c r="I86" s="435"/>
    </row>
    <row r="87" spans="1:9" s="434" customFormat="1" ht="24" customHeight="1">
      <c r="A87" s="307">
        <v>2</v>
      </c>
      <c r="B87" s="242" t="s">
        <v>259</v>
      </c>
      <c r="C87" s="450"/>
      <c r="D87" s="450"/>
      <c r="E87" s="450"/>
      <c r="F87" s="445"/>
      <c r="G87" s="450"/>
      <c r="H87" s="450">
        <f t="shared" si="11"/>
        <v>0</v>
      </c>
      <c r="I87" s="435"/>
    </row>
    <row r="88" spans="1:9" s="421" customFormat="1" ht="43.5">
      <c r="A88" s="307">
        <v>3</v>
      </c>
      <c r="B88" s="308" t="s">
        <v>260</v>
      </c>
      <c r="C88" s="450"/>
      <c r="D88" s="450"/>
      <c r="E88" s="450"/>
      <c r="F88" s="445"/>
      <c r="G88" s="450"/>
      <c r="H88" s="450">
        <f t="shared" si="11"/>
        <v>0</v>
      </c>
      <c r="I88" s="420"/>
    </row>
    <row r="89" spans="1:10" s="421" customFormat="1" ht="43.5">
      <c r="A89" s="292">
        <v>4</v>
      </c>
      <c r="B89" s="252" t="s">
        <v>323</v>
      </c>
      <c r="C89" s="444"/>
      <c r="D89" s="444"/>
      <c r="E89" s="444"/>
      <c r="F89" s="446"/>
      <c r="G89" s="444"/>
      <c r="H89" s="444">
        <f t="shared" si="11"/>
        <v>0</v>
      </c>
      <c r="I89" s="420"/>
      <c r="J89" s="422">
        <f>SUM(H89:H90)</f>
        <v>0</v>
      </c>
    </row>
    <row r="90" spans="1:9" s="421" customFormat="1" ht="65.25">
      <c r="A90" s="292">
        <v>5</v>
      </c>
      <c r="B90" s="252" t="s">
        <v>262</v>
      </c>
      <c r="C90" s="444"/>
      <c r="D90" s="444"/>
      <c r="E90" s="444"/>
      <c r="F90" s="446"/>
      <c r="G90" s="444"/>
      <c r="H90" s="444">
        <f t="shared" si="11"/>
        <v>0</v>
      </c>
      <c r="I90" s="420"/>
    </row>
    <row r="91" spans="1:9" s="421" customFormat="1" ht="43.5">
      <c r="A91" s="300">
        <v>6</v>
      </c>
      <c r="B91" s="319" t="s">
        <v>263</v>
      </c>
      <c r="C91" s="457"/>
      <c r="D91" s="457"/>
      <c r="E91" s="457"/>
      <c r="F91" s="466"/>
      <c r="G91" s="457"/>
      <c r="H91" s="457">
        <f t="shared" si="11"/>
        <v>0</v>
      </c>
      <c r="I91" s="420">
        <v>220000</v>
      </c>
    </row>
    <row r="92" spans="1:9" s="421" customFormat="1" ht="27.75" customHeight="1">
      <c r="A92" s="323">
        <v>7</v>
      </c>
      <c r="B92" s="492" t="s">
        <v>264</v>
      </c>
      <c r="C92" s="493"/>
      <c r="D92" s="493"/>
      <c r="E92" s="493"/>
      <c r="F92" s="494"/>
      <c r="G92" s="493"/>
      <c r="H92" s="450">
        <f t="shared" si="11"/>
        <v>0</v>
      </c>
      <c r="I92" s="420">
        <f>SUM(H93:H117)</f>
        <v>2737309.84</v>
      </c>
    </row>
    <row r="93" spans="1:9" s="421" customFormat="1" ht="43.5">
      <c r="A93" s="313"/>
      <c r="B93" s="314" t="s">
        <v>265</v>
      </c>
      <c r="C93" s="447"/>
      <c r="D93" s="447"/>
      <c r="E93" s="447"/>
      <c r="F93" s="448"/>
      <c r="G93" s="447"/>
      <c r="H93" s="450">
        <f t="shared" si="11"/>
        <v>0</v>
      </c>
      <c r="I93" s="420"/>
    </row>
    <row r="94" spans="1:9" s="427" customFormat="1" ht="43.5">
      <c r="A94" s="313"/>
      <c r="B94" s="314" t="s">
        <v>266</v>
      </c>
      <c r="C94" s="482"/>
      <c r="D94" s="482"/>
      <c r="E94" s="482"/>
      <c r="F94" s="448"/>
      <c r="G94" s="482"/>
      <c r="H94" s="450">
        <f t="shared" si="11"/>
        <v>0</v>
      </c>
      <c r="I94" s="426" t="s">
        <v>139</v>
      </c>
    </row>
    <row r="95" spans="1:9" s="429" customFormat="1" ht="43.5">
      <c r="A95" s="313"/>
      <c r="B95" s="314" t="s">
        <v>267</v>
      </c>
      <c r="C95" s="482"/>
      <c r="D95" s="482"/>
      <c r="E95" s="482"/>
      <c r="F95" s="483"/>
      <c r="G95" s="482"/>
      <c r="H95" s="450">
        <f t="shared" si="11"/>
        <v>0</v>
      </c>
      <c r="I95" s="428" t="s">
        <v>6</v>
      </c>
    </row>
    <row r="96" spans="1:9" s="429" customFormat="1" ht="43.5">
      <c r="A96" s="313"/>
      <c r="B96" s="314" t="s">
        <v>268</v>
      </c>
      <c r="C96" s="482"/>
      <c r="D96" s="482"/>
      <c r="E96" s="482"/>
      <c r="F96" s="483"/>
      <c r="G96" s="482"/>
      <c r="H96" s="468">
        <f t="shared" si="11"/>
        <v>0</v>
      </c>
      <c r="I96" s="428"/>
    </row>
    <row r="97" spans="1:9" s="429" customFormat="1" ht="49.5" customHeight="1">
      <c r="A97" s="574" t="s">
        <v>141</v>
      </c>
      <c r="B97" s="575"/>
      <c r="C97" s="484">
        <f aca="true" t="shared" si="12" ref="C97:H97">SUM(C98:C105)</f>
        <v>353034.5</v>
      </c>
      <c r="D97" s="484">
        <f t="shared" si="12"/>
        <v>16000</v>
      </c>
      <c r="E97" s="484">
        <f t="shared" si="12"/>
        <v>12710</v>
      </c>
      <c r="F97" s="484">
        <f t="shared" si="12"/>
        <v>0</v>
      </c>
      <c r="G97" s="484">
        <f t="shared" si="12"/>
        <v>0</v>
      </c>
      <c r="H97" s="484">
        <f t="shared" si="12"/>
        <v>381744.5</v>
      </c>
      <c r="I97" s="428"/>
    </row>
    <row r="98" spans="1:9" s="429" customFormat="1" ht="65.25">
      <c r="A98" s="307">
        <v>1</v>
      </c>
      <c r="B98" s="252" t="s">
        <v>269</v>
      </c>
      <c r="C98" s="450">
        <v>4054.5</v>
      </c>
      <c r="D98" s="450"/>
      <c r="E98" s="450"/>
      <c r="F98" s="445"/>
      <c r="G98" s="450"/>
      <c r="H98" s="450">
        <f aca="true" t="shared" si="13" ref="H98:H105">SUM(C98:G98)</f>
        <v>4054.5</v>
      </c>
      <c r="I98" s="428"/>
    </row>
    <row r="99" spans="1:9" s="429" customFormat="1" ht="23.25" customHeight="1">
      <c r="A99" s="292">
        <v>2</v>
      </c>
      <c r="B99" s="245" t="s">
        <v>270</v>
      </c>
      <c r="C99" s="444"/>
      <c r="D99" s="444"/>
      <c r="E99" s="444"/>
      <c r="F99" s="446"/>
      <c r="G99" s="444"/>
      <c r="H99" s="450">
        <f t="shared" si="13"/>
        <v>0</v>
      </c>
      <c r="I99" s="428"/>
    </row>
    <row r="100" spans="1:9" s="429" customFormat="1" ht="22.5" customHeight="1">
      <c r="A100" s="292"/>
      <c r="B100" s="245" t="s">
        <v>125</v>
      </c>
      <c r="C100" s="444">
        <v>2180</v>
      </c>
      <c r="D100" s="444"/>
      <c r="E100" s="444">
        <v>12710</v>
      </c>
      <c r="F100" s="446"/>
      <c r="G100" s="444"/>
      <c r="H100" s="450">
        <f t="shared" si="13"/>
        <v>14890</v>
      </c>
      <c r="I100" s="428"/>
    </row>
    <row r="101" spans="1:9" s="429" customFormat="1" ht="18.75" customHeight="1">
      <c r="A101" s="307"/>
      <c r="B101" s="242" t="s">
        <v>126</v>
      </c>
      <c r="C101" s="450"/>
      <c r="D101" s="450"/>
      <c r="E101" s="450"/>
      <c r="F101" s="445"/>
      <c r="G101" s="450"/>
      <c r="H101" s="450">
        <f t="shared" si="13"/>
        <v>0</v>
      </c>
      <c r="I101" s="428"/>
    </row>
    <row r="102" spans="1:9" s="429" customFormat="1" ht="22.5" customHeight="1">
      <c r="A102" s="292">
        <v>3</v>
      </c>
      <c r="B102" s="309" t="s">
        <v>271</v>
      </c>
      <c r="C102" s="444"/>
      <c r="D102" s="444"/>
      <c r="E102" s="444"/>
      <c r="F102" s="446"/>
      <c r="G102" s="444"/>
      <c r="H102" s="444">
        <f t="shared" si="13"/>
        <v>0</v>
      </c>
      <c r="I102" s="428"/>
    </row>
    <row r="103" spans="1:9" s="429" customFormat="1" ht="43.5">
      <c r="A103" s="307">
        <v>4</v>
      </c>
      <c r="B103" s="321" t="s">
        <v>272</v>
      </c>
      <c r="C103" s="450">
        <v>320000</v>
      </c>
      <c r="D103" s="450">
        <v>16000</v>
      </c>
      <c r="E103" s="450"/>
      <c r="F103" s="445"/>
      <c r="G103" s="450"/>
      <c r="H103" s="450">
        <f t="shared" si="13"/>
        <v>336000</v>
      </c>
      <c r="I103" s="428"/>
    </row>
    <row r="104" spans="1:9" s="421" customFormat="1" ht="43.5">
      <c r="A104" s="292">
        <v>5</v>
      </c>
      <c r="B104" s="309" t="s">
        <v>273</v>
      </c>
      <c r="C104" s="444">
        <v>26800</v>
      </c>
      <c r="D104" s="444"/>
      <c r="E104" s="444"/>
      <c r="F104" s="446"/>
      <c r="G104" s="444"/>
      <c r="H104" s="444">
        <f t="shared" si="13"/>
        <v>26800</v>
      </c>
      <c r="I104" s="420"/>
    </row>
    <row r="105" spans="1:9" s="421" customFormat="1" ht="23.25" customHeight="1">
      <c r="A105" s="292">
        <v>6</v>
      </c>
      <c r="B105" s="309" t="s">
        <v>274</v>
      </c>
      <c r="C105" s="444"/>
      <c r="D105" s="444"/>
      <c r="E105" s="444"/>
      <c r="F105" s="446"/>
      <c r="G105" s="444"/>
      <c r="H105" s="444">
        <f t="shared" si="13"/>
        <v>0</v>
      </c>
      <c r="I105" s="420"/>
    </row>
    <row r="106" spans="1:9" s="421" customFormat="1" ht="27.75" customHeight="1">
      <c r="A106" s="574" t="s">
        <v>275</v>
      </c>
      <c r="B106" s="576"/>
      <c r="C106" s="485">
        <f aca="true" t="shared" si="14" ref="C106:H106">SUM(C107:C109)</f>
        <v>71163</v>
      </c>
      <c r="D106" s="485">
        <f t="shared" si="14"/>
        <v>0</v>
      </c>
      <c r="E106" s="485">
        <f t="shared" si="14"/>
        <v>0</v>
      </c>
      <c r="F106" s="485">
        <f t="shared" si="14"/>
        <v>0</v>
      </c>
      <c r="G106" s="485">
        <f t="shared" si="14"/>
        <v>0</v>
      </c>
      <c r="H106" s="485">
        <f t="shared" si="14"/>
        <v>71163</v>
      </c>
      <c r="I106" s="420"/>
    </row>
    <row r="107" spans="1:9" s="421" customFormat="1" ht="48" customHeight="1">
      <c r="A107" s="305">
        <v>1</v>
      </c>
      <c r="B107" s="288" t="s">
        <v>299</v>
      </c>
      <c r="C107" s="459">
        <v>71163</v>
      </c>
      <c r="D107" s="459"/>
      <c r="E107" s="459"/>
      <c r="F107" s="461"/>
      <c r="G107" s="459"/>
      <c r="H107" s="459">
        <f>SUM(C107:G107)</f>
        <v>71163</v>
      </c>
      <c r="I107" s="420"/>
    </row>
    <row r="108" spans="1:9" s="421" customFormat="1" ht="48" customHeight="1">
      <c r="A108" s="292">
        <v>2</v>
      </c>
      <c r="B108" s="245" t="s">
        <v>300</v>
      </c>
      <c r="C108" s="444"/>
      <c r="D108" s="444"/>
      <c r="E108" s="444"/>
      <c r="F108" s="446"/>
      <c r="G108" s="444"/>
      <c r="H108" s="444">
        <f>SUM(C108:G108)</f>
        <v>0</v>
      </c>
      <c r="I108" s="420"/>
    </row>
    <row r="109" spans="1:9" s="421" customFormat="1" ht="45.75" customHeight="1">
      <c r="A109" s="300">
        <v>3</v>
      </c>
      <c r="B109" s="255" t="s">
        <v>276</v>
      </c>
      <c r="C109" s="457"/>
      <c r="D109" s="457"/>
      <c r="E109" s="457"/>
      <c r="F109" s="466"/>
      <c r="G109" s="457"/>
      <c r="H109" s="457">
        <f>SUM(C109:G109)</f>
        <v>0</v>
      </c>
      <c r="I109" s="420"/>
    </row>
    <row r="110" spans="1:9" s="421" customFormat="1" ht="45.75" customHeight="1">
      <c r="A110" s="495"/>
      <c r="B110" s="409"/>
      <c r="C110" s="468"/>
      <c r="D110" s="468"/>
      <c r="E110" s="468"/>
      <c r="F110" s="486"/>
      <c r="G110" s="468"/>
      <c r="H110" s="468"/>
      <c r="I110" s="420"/>
    </row>
    <row r="111" spans="1:9" s="421" customFormat="1" ht="27.75" customHeight="1">
      <c r="A111" s="572" t="s">
        <v>277</v>
      </c>
      <c r="B111" s="573"/>
      <c r="C111" s="487">
        <f aca="true" t="shared" si="15" ref="C111:H111">SUM(C112:C114)</f>
        <v>0</v>
      </c>
      <c r="D111" s="487">
        <f t="shared" si="15"/>
        <v>0</v>
      </c>
      <c r="E111" s="487">
        <f t="shared" si="15"/>
        <v>0</v>
      </c>
      <c r="F111" s="487">
        <f t="shared" si="15"/>
        <v>0</v>
      </c>
      <c r="G111" s="487">
        <f t="shared" si="15"/>
        <v>11145.9</v>
      </c>
      <c r="H111" s="487">
        <f t="shared" si="15"/>
        <v>11145.9</v>
      </c>
      <c r="I111" s="420"/>
    </row>
    <row r="112" spans="1:9" s="421" customFormat="1" ht="21.75" customHeight="1">
      <c r="A112" s="307">
        <v>1</v>
      </c>
      <c r="B112" s="328" t="s">
        <v>278</v>
      </c>
      <c r="C112" s="450"/>
      <c r="D112" s="450"/>
      <c r="E112" s="450"/>
      <c r="F112" s="445"/>
      <c r="G112" s="450"/>
      <c r="H112" s="450">
        <f>SUM(C112:G112)</f>
        <v>0</v>
      </c>
      <c r="I112" s="420"/>
    </row>
    <row r="113" spans="1:9" s="421" customFormat="1" ht="45" customHeight="1">
      <c r="A113" s="292">
        <v>2</v>
      </c>
      <c r="B113" s="329" t="s">
        <v>279</v>
      </c>
      <c r="C113" s="444"/>
      <c r="D113" s="444"/>
      <c r="E113" s="444"/>
      <c r="F113" s="446"/>
      <c r="G113" s="444"/>
      <c r="H113" s="450">
        <f>SUM(C113:G113)</f>
        <v>0</v>
      </c>
      <c r="I113" s="420"/>
    </row>
    <row r="114" spans="1:9" s="421" customFormat="1" ht="47.25" customHeight="1">
      <c r="A114" s="330">
        <v>3</v>
      </c>
      <c r="B114" s="331" t="s">
        <v>280</v>
      </c>
      <c r="C114" s="468"/>
      <c r="D114" s="468"/>
      <c r="E114" s="468"/>
      <c r="F114" s="486"/>
      <c r="G114" s="468">
        <v>11145.9</v>
      </c>
      <c r="H114" s="468">
        <f>SUM(C114:G114)</f>
        <v>11145.9</v>
      </c>
      <c r="I114" s="420"/>
    </row>
    <row r="115" spans="1:9" s="421" customFormat="1" ht="51" customHeight="1">
      <c r="A115" s="572" t="s">
        <v>142</v>
      </c>
      <c r="B115" s="573"/>
      <c r="C115" s="456">
        <f aca="true" t="shared" si="16" ref="C115:H115">SUM(C116)</f>
        <v>0</v>
      </c>
      <c r="D115" s="496">
        <f t="shared" si="16"/>
        <v>904601.52</v>
      </c>
      <c r="E115" s="456">
        <f t="shared" si="16"/>
        <v>0</v>
      </c>
      <c r="F115" s="456">
        <f t="shared" si="16"/>
        <v>0</v>
      </c>
      <c r="G115" s="456">
        <f t="shared" si="16"/>
        <v>0</v>
      </c>
      <c r="H115" s="456">
        <f t="shared" si="16"/>
        <v>904601.52</v>
      </c>
      <c r="I115" s="420"/>
    </row>
    <row r="116" spans="1:9" s="421" customFormat="1" ht="47.25" customHeight="1">
      <c r="A116" s="333">
        <v>1</v>
      </c>
      <c r="B116" s="334" t="s">
        <v>281</v>
      </c>
      <c r="C116" s="469"/>
      <c r="D116" s="469">
        <v>904601.52</v>
      </c>
      <c r="E116" s="469"/>
      <c r="F116" s="455"/>
      <c r="G116" s="469"/>
      <c r="H116" s="469">
        <f>SUM(C116:G116)</f>
        <v>904601.52</v>
      </c>
      <c r="I116" s="420"/>
    </row>
    <row r="117" spans="1:9" s="421" customFormat="1" ht="27.75" customHeight="1">
      <c r="A117" s="336">
        <v>5</v>
      </c>
      <c r="B117" s="337" t="s">
        <v>282</v>
      </c>
      <c r="C117" s="488"/>
      <c r="D117" s="488"/>
      <c r="E117" s="488"/>
      <c r="F117" s="489"/>
      <c r="G117" s="489"/>
      <c r="H117" s="488"/>
      <c r="I117" s="420"/>
    </row>
    <row r="118" spans="1:9" s="421" customFormat="1" ht="27.75" customHeight="1">
      <c r="A118" s="341"/>
      <c r="B118" s="342" t="s">
        <v>283</v>
      </c>
      <c r="C118" s="343"/>
      <c r="D118" s="344"/>
      <c r="E118" s="344"/>
      <c r="F118" s="345"/>
      <c r="G118" s="499"/>
      <c r="H118" s="344"/>
      <c r="I118" s="420" t="e">
        <f>SUM(#REF!)</f>
        <v>#REF!</v>
      </c>
    </row>
    <row r="119" spans="1:9" s="421" customFormat="1" ht="27.75" customHeight="1">
      <c r="A119" s="341" t="s">
        <v>6</v>
      </c>
      <c r="B119" s="379" t="s">
        <v>284</v>
      </c>
      <c r="C119" s="347"/>
      <c r="D119" s="344"/>
      <c r="E119" s="347"/>
      <c r="F119" s="347"/>
      <c r="G119" s="500"/>
      <c r="H119" s="344"/>
      <c r="I119" s="420"/>
    </row>
    <row r="120" spans="1:9" s="421" customFormat="1" ht="27.75" customHeight="1">
      <c r="A120" s="348" t="s">
        <v>6</v>
      </c>
      <c r="B120" s="380" t="s">
        <v>285</v>
      </c>
      <c r="C120" s="350"/>
      <c r="D120" s="351"/>
      <c r="E120" s="350"/>
      <c r="F120" s="350"/>
      <c r="G120" s="501"/>
      <c r="H120" s="351"/>
      <c r="I120" s="420"/>
    </row>
    <row r="121" spans="1:10" s="421" customFormat="1" ht="27.75" customHeight="1">
      <c r="A121" s="356">
        <v>6</v>
      </c>
      <c r="B121" s="356" t="s">
        <v>287</v>
      </c>
      <c r="C121" s="353"/>
      <c r="D121" s="354"/>
      <c r="E121" s="353"/>
      <c r="F121" s="353"/>
      <c r="G121" s="502"/>
      <c r="H121" s="355"/>
      <c r="I121" s="420"/>
      <c r="J121" s="421">
        <v>70000</v>
      </c>
    </row>
    <row r="122" spans="1:9" s="421" customFormat="1" ht="27.75" customHeight="1">
      <c r="A122" s="356">
        <v>7</v>
      </c>
      <c r="B122" s="381" t="s">
        <v>288</v>
      </c>
      <c r="C122" s="358"/>
      <c r="D122" s="359"/>
      <c r="E122" s="358"/>
      <c r="F122" s="358"/>
      <c r="G122" s="503"/>
      <c r="H122" s="358"/>
      <c r="I122" s="420"/>
    </row>
    <row r="123" spans="1:9" s="421" customFormat="1" ht="27.75" customHeight="1">
      <c r="A123" s="356"/>
      <c r="B123" s="381" t="s">
        <v>289</v>
      </c>
      <c r="C123" s="358"/>
      <c r="D123" s="358"/>
      <c r="E123" s="358"/>
      <c r="F123" s="358"/>
      <c r="G123" s="503"/>
      <c r="H123" s="358"/>
      <c r="I123" s="420"/>
    </row>
    <row r="124" spans="1:9" s="421" customFormat="1" ht="27.75" customHeight="1">
      <c r="A124" s="356">
        <v>8</v>
      </c>
      <c r="B124" s="381" t="s">
        <v>290</v>
      </c>
      <c r="C124" s="358"/>
      <c r="D124" s="359"/>
      <c r="E124" s="358"/>
      <c r="F124" s="358"/>
      <c r="G124" s="503"/>
      <c r="H124" s="358"/>
      <c r="I124" s="420"/>
    </row>
    <row r="125" spans="1:10" s="421" customFormat="1" ht="27.75" customHeight="1">
      <c r="A125" s="382"/>
      <c r="B125" s="375" t="s">
        <v>292</v>
      </c>
      <c r="C125" s="497">
        <f aca="true" t="shared" si="17" ref="C125:H125">SUM(C11+C17+C18+C19+C117+C121+C122+C123+C124)</f>
        <v>1546018.4100000001</v>
      </c>
      <c r="D125" s="497">
        <f t="shared" si="17"/>
        <v>1102429.9</v>
      </c>
      <c r="E125" s="449">
        <f t="shared" si="17"/>
        <v>391280.61</v>
      </c>
      <c r="F125" s="449">
        <f t="shared" si="17"/>
        <v>294067.07</v>
      </c>
      <c r="G125" s="449">
        <f t="shared" si="17"/>
        <v>298431.74000000005</v>
      </c>
      <c r="H125" s="449">
        <f t="shared" si="17"/>
        <v>3632227.73</v>
      </c>
      <c r="I125" s="420"/>
      <c r="J125" s="422">
        <f>SUM(H126:H126)</f>
        <v>0</v>
      </c>
    </row>
    <row r="126" spans="1:9" s="421" customFormat="1" ht="27.75" customHeight="1">
      <c r="A126" s="436"/>
      <c r="B126" s="436"/>
      <c r="C126" s="437"/>
      <c r="D126" s="437"/>
      <c r="E126" s="437"/>
      <c r="F126" s="437"/>
      <c r="G126" s="437"/>
      <c r="H126" s="437"/>
      <c r="I126" s="420"/>
    </row>
    <row r="127" spans="1:10" s="421" customFormat="1" ht="27.75" customHeight="1">
      <c r="A127" s="438"/>
      <c r="B127" s="438" t="s">
        <v>293</v>
      </c>
      <c r="C127" s="439"/>
      <c r="D127" s="439"/>
      <c r="E127" s="439"/>
      <c r="F127" s="439"/>
      <c r="G127" s="439"/>
      <c r="H127" s="439"/>
      <c r="I127" s="420"/>
      <c r="J127" s="421">
        <v>924000</v>
      </c>
    </row>
  </sheetData>
  <sheetProtection/>
  <mergeCells count="11">
    <mergeCell ref="A115:B115"/>
    <mergeCell ref="A20:B20"/>
    <mergeCell ref="A35:B35"/>
    <mergeCell ref="A42:B42"/>
    <mergeCell ref="A57:B57"/>
    <mergeCell ref="A85:B85"/>
    <mergeCell ref="A2:H2"/>
    <mergeCell ref="A1:H1"/>
    <mergeCell ref="A97:B97"/>
    <mergeCell ref="A106:B106"/>
    <mergeCell ref="A111:B111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5">
      <selection activeCell="N16" sqref="N16"/>
    </sheetView>
  </sheetViews>
  <sheetFormatPr defaultColWidth="9.140625" defaultRowHeight="12.75"/>
  <cols>
    <col min="1" max="1" width="12.8515625" style="98" customWidth="1"/>
    <col min="2" max="2" width="11.140625" style="98" customWidth="1"/>
    <col min="3" max="3" width="11.7109375" style="99" customWidth="1"/>
    <col min="4" max="4" width="11.421875" style="99" customWidth="1"/>
    <col min="5" max="6" width="11.140625" style="99" customWidth="1"/>
    <col min="7" max="7" width="10.7109375" style="99" customWidth="1"/>
    <col min="8" max="8" width="11.28125" style="99" customWidth="1"/>
    <col min="9" max="9" width="10.421875" style="99" customWidth="1"/>
    <col min="10" max="10" width="11.140625" style="99" customWidth="1"/>
    <col min="11" max="11" width="10.7109375" style="99" customWidth="1"/>
    <col min="12" max="12" width="12.140625" style="99" customWidth="1"/>
    <col min="13" max="13" width="11.00390625" style="99" customWidth="1"/>
    <col min="14" max="14" width="14.140625" style="99" customWidth="1"/>
    <col min="15" max="15" width="11.28125" style="99" customWidth="1"/>
    <col min="16" max="16" width="9.8515625" style="99" customWidth="1"/>
    <col min="17" max="17" width="12.00390625" style="99" customWidth="1"/>
    <col min="18" max="16384" width="9.140625" style="98" customWidth="1"/>
  </cols>
  <sheetData>
    <row r="1" spans="1:17" ht="30.75">
      <c r="A1" s="590" t="s">
        <v>303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/>
      <c r="O1"/>
      <c r="P1"/>
      <c r="Q1"/>
    </row>
    <row r="2" spans="1:17" ht="27.75">
      <c r="A2" s="584" t="s">
        <v>302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/>
      <c r="O2"/>
      <c r="P2"/>
      <c r="Q2"/>
    </row>
    <row r="3" spans="1:17" ht="27.75">
      <c r="A3" s="584" t="s">
        <v>87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/>
      <c r="O3"/>
      <c r="P3"/>
      <c r="Q3"/>
    </row>
    <row r="5" spans="1:13" ht="21.75">
      <c r="A5" s="591" t="s">
        <v>5</v>
      </c>
      <c r="B5" s="593" t="s">
        <v>16</v>
      </c>
      <c r="C5" s="593"/>
      <c r="D5" s="593" t="s">
        <v>14</v>
      </c>
      <c r="E5" s="593"/>
      <c r="F5" s="593" t="s">
        <v>12</v>
      </c>
      <c r="G5" s="593"/>
      <c r="H5" s="593" t="s">
        <v>13</v>
      </c>
      <c r="I5" s="593"/>
      <c r="J5" s="593" t="s">
        <v>122</v>
      </c>
      <c r="K5" s="593"/>
      <c r="L5" s="585" t="s">
        <v>4</v>
      </c>
      <c r="M5" s="586"/>
    </row>
    <row r="6" spans="1:13" ht="21.75">
      <c r="A6" s="591"/>
      <c r="B6" s="89" t="s">
        <v>46</v>
      </c>
      <c r="C6" s="89" t="s">
        <v>104</v>
      </c>
      <c r="D6" s="89" t="s">
        <v>46</v>
      </c>
      <c r="E6" s="89" t="s">
        <v>104</v>
      </c>
      <c r="F6" s="89" t="s">
        <v>46</v>
      </c>
      <c r="G6" s="89" t="s">
        <v>104</v>
      </c>
      <c r="H6" s="89" t="s">
        <v>46</v>
      </c>
      <c r="I6" s="89" t="s">
        <v>104</v>
      </c>
      <c r="J6" s="89" t="s">
        <v>46</v>
      </c>
      <c r="K6" s="89" t="s">
        <v>104</v>
      </c>
      <c r="L6" s="89" t="s">
        <v>46</v>
      </c>
      <c r="M6" s="89" t="s">
        <v>104</v>
      </c>
    </row>
    <row r="7" spans="1:13" ht="21.75">
      <c r="A7" s="86" t="s">
        <v>47</v>
      </c>
      <c r="B7" s="515">
        <v>325600</v>
      </c>
      <c r="C7" s="164">
        <v>369862.4</v>
      </c>
      <c r="D7" s="515">
        <v>615400</v>
      </c>
      <c r="E7" s="164">
        <v>129600</v>
      </c>
      <c r="F7" s="515">
        <v>9700</v>
      </c>
      <c r="G7" s="164">
        <v>0</v>
      </c>
      <c r="H7" s="515">
        <v>351500</v>
      </c>
      <c r="I7" s="164">
        <v>75675</v>
      </c>
      <c r="J7" s="515">
        <v>48200</v>
      </c>
      <c r="K7" s="164">
        <v>0</v>
      </c>
      <c r="L7" s="515">
        <f>SUM(B7+D7+F7+H7+J7)</f>
        <v>1350400</v>
      </c>
      <c r="M7" s="164">
        <f>SUM(C7+E7+G7+I7+K7)</f>
        <v>575137.4</v>
      </c>
    </row>
    <row r="8" spans="1:13" ht="21.75">
      <c r="A8" s="87" t="s">
        <v>105</v>
      </c>
      <c r="B8" s="516"/>
      <c r="C8" s="165"/>
      <c r="D8" s="517"/>
      <c r="E8" s="165"/>
      <c r="F8" s="517"/>
      <c r="G8" s="165"/>
      <c r="H8" s="516"/>
      <c r="I8" s="165"/>
      <c r="J8" s="517"/>
      <c r="K8" s="165"/>
      <c r="L8" s="517">
        <f aca="true" t="shared" si="0" ref="L8:L14">SUM(B8+D8+F8+H8+J8)</f>
        <v>0</v>
      </c>
      <c r="M8" s="165">
        <f aca="true" t="shared" si="1" ref="M8:M14">SUM(C8+E8+G8+I8+K8)</f>
        <v>0</v>
      </c>
    </row>
    <row r="9" spans="1:13" ht="21.75">
      <c r="A9" s="100" t="s">
        <v>106</v>
      </c>
      <c r="B9" s="517">
        <v>194800</v>
      </c>
      <c r="C9" s="165">
        <v>86700</v>
      </c>
      <c r="D9" s="517">
        <v>52500</v>
      </c>
      <c r="E9" s="165">
        <v>7200</v>
      </c>
      <c r="F9" s="517">
        <v>10000</v>
      </c>
      <c r="G9" s="165">
        <v>9450</v>
      </c>
      <c r="H9" s="517">
        <v>35700</v>
      </c>
      <c r="I9" s="165">
        <v>4800</v>
      </c>
      <c r="J9" s="517">
        <v>30000</v>
      </c>
      <c r="K9" s="165">
        <v>0</v>
      </c>
      <c r="L9" s="517">
        <f t="shared" si="0"/>
        <v>323000</v>
      </c>
      <c r="M9" s="165">
        <f t="shared" si="1"/>
        <v>108150</v>
      </c>
    </row>
    <row r="10" spans="1:13" ht="21.75">
      <c r="A10" s="101" t="s">
        <v>107</v>
      </c>
      <c r="B10" s="517">
        <v>342000</v>
      </c>
      <c r="C10" s="165">
        <v>204812.93</v>
      </c>
      <c r="D10" s="517">
        <v>315000</v>
      </c>
      <c r="E10" s="165">
        <v>3215</v>
      </c>
      <c r="F10" s="517">
        <v>100000</v>
      </c>
      <c r="G10" s="165">
        <v>23564</v>
      </c>
      <c r="H10" s="517">
        <v>210000</v>
      </c>
      <c r="I10" s="165">
        <v>20960</v>
      </c>
      <c r="J10" s="517">
        <v>30000</v>
      </c>
      <c r="K10" s="165">
        <v>3040</v>
      </c>
      <c r="L10" s="517">
        <f t="shared" si="0"/>
        <v>997000</v>
      </c>
      <c r="M10" s="165">
        <f t="shared" si="1"/>
        <v>255591.93</v>
      </c>
    </row>
    <row r="11" spans="1:13" ht="21.75">
      <c r="A11" s="100" t="s">
        <v>108</v>
      </c>
      <c r="B11" s="517">
        <v>379200</v>
      </c>
      <c r="C11" s="165">
        <v>93532.46</v>
      </c>
      <c r="D11" s="517">
        <v>210000</v>
      </c>
      <c r="E11" s="165">
        <v>1460</v>
      </c>
      <c r="F11" s="517">
        <v>100000</v>
      </c>
      <c r="G11" s="165">
        <v>3159.6</v>
      </c>
      <c r="H11" s="517">
        <v>262500</v>
      </c>
      <c r="I11" s="165">
        <v>137846.66</v>
      </c>
      <c r="J11" s="517">
        <v>30000</v>
      </c>
      <c r="K11" s="165">
        <v>0</v>
      </c>
      <c r="L11" s="517">
        <f t="shared" si="0"/>
        <v>981700</v>
      </c>
      <c r="M11" s="165">
        <f t="shared" si="1"/>
        <v>235998.72000000003</v>
      </c>
    </row>
    <row r="12" spans="1:14" ht="21.75">
      <c r="A12" s="101" t="s">
        <v>109</v>
      </c>
      <c r="B12" s="517">
        <v>47000</v>
      </c>
      <c r="C12" s="165">
        <v>5336.3</v>
      </c>
      <c r="D12" s="517">
        <v>52500</v>
      </c>
      <c r="E12" s="165">
        <v>1213.38</v>
      </c>
      <c r="F12" s="517">
        <v>5000</v>
      </c>
      <c r="G12" s="165">
        <v>672.01</v>
      </c>
      <c r="H12" s="517">
        <v>21000</v>
      </c>
      <c r="I12" s="165">
        <v>1885.88</v>
      </c>
      <c r="J12" s="517">
        <v>10500</v>
      </c>
      <c r="K12" s="165">
        <v>761.84</v>
      </c>
      <c r="L12" s="517">
        <f t="shared" si="0"/>
        <v>136000</v>
      </c>
      <c r="M12" s="165">
        <f t="shared" si="1"/>
        <v>9869.41</v>
      </c>
      <c r="N12" s="99">
        <f>SUM(L9:L12)</f>
        <v>2437700</v>
      </c>
    </row>
    <row r="13" spans="1:13" ht="21.75">
      <c r="A13" s="101" t="s">
        <v>110</v>
      </c>
      <c r="B13" s="517">
        <v>235100</v>
      </c>
      <c r="C13" s="165">
        <v>147032.71</v>
      </c>
      <c r="D13" s="517">
        <v>55000</v>
      </c>
      <c r="E13" s="165">
        <v>3640</v>
      </c>
      <c r="F13" s="517">
        <v>322400</v>
      </c>
      <c r="G13" s="165">
        <v>67046</v>
      </c>
      <c r="H13" s="517">
        <v>158900</v>
      </c>
      <c r="I13" s="165">
        <v>9900</v>
      </c>
      <c r="J13" s="517">
        <v>36800</v>
      </c>
      <c r="K13" s="165"/>
      <c r="L13" s="517">
        <f t="shared" si="0"/>
        <v>808200</v>
      </c>
      <c r="M13" s="165">
        <f t="shared" si="1"/>
        <v>227618.71</v>
      </c>
    </row>
    <row r="14" spans="1:14" ht="87">
      <c r="A14" s="514" t="s">
        <v>164</v>
      </c>
      <c r="B14" s="518">
        <v>4522000</v>
      </c>
      <c r="C14" s="163">
        <v>638741.61</v>
      </c>
      <c r="D14" s="518">
        <v>3381500</v>
      </c>
      <c r="E14" s="163">
        <v>956101.52</v>
      </c>
      <c r="F14" s="518">
        <v>2245000</v>
      </c>
      <c r="G14" s="163">
        <v>287389</v>
      </c>
      <c r="H14" s="518">
        <v>2756000</v>
      </c>
      <c r="I14" s="163">
        <v>42999.53</v>
      </c>
      <c r="J14" s="518">
        <v>721750</v>
      </c>
      <c r="K14" s="163">
        <v>297629.9</v>
      </c>
      <c r="L14" s="520">
        <f t="shared" si="0"/>
        <v>13626250</v>
      </c>
      <c r="M14" s="521">
        <f t="shared" si="1"/>
        <v>2222861.56</v>
      </c>
      <c r="N14" s="99">
        <f>SUM(L13:L14)</f>
        <v>14434450</v>
      </c>
    </row>
    <row r="15" spans="1:13" ht="36.75" customHeight="1">
      <c r="A15" s="102" t="s">
        <v>4</v>
      </c>
      <c r="B15" s="519">
        <f>SUM(B7:B14)</f>
        <v>6045700</v>
      </c>
      <c r="C15" s="522">
        <f aca="true" t="shared" si="2" ref="C15:M15">SUM(C7:C14)</f>
        <v>1546018.4100000001</v>
      </c>
      <c r="D15" s="519">
        <f t="shared" si="2"/>
        <v>4681900</v>
      </c>
      <c r="E15" s="522">
        <f t="shared" si="2"/>
        <v>1102429.9</v>
      </c>
      <c r="F15" s="519">
        <f t="shared" si="2"/>
        <v>2792100</v>
      </c>
      <c r="G15" s="522">
        <f t="shared" si="2"/>
        <v>391280.61</v>
      </c>
      <c r="H15" s="519">
        <f t="shared" si="2"/>
        <v>3795600</v>
      </c>
      <c r="I15" s="522">
        <f t="shared" si="2"/>
        <v>294067.07</v>
      </c>
      <c r="J15" s="519">
        <f t="shared" si="2"/>
        <v>907250</v>
      </c>
      <c r="K15" s="522">
        <f t="shared" si="2"/>
        <v>301431.74000000005</v>
      </c>
      <c r="L15" s="519">
        <f t="shared" si="2"/>
        <v>18222550</v>
      </c>
      <c r="M15" s="522">
        <f t="shared" si="2"/>
        <v>3635227.73</v>
      </c>
    </row>
    <row r="16" spans="3:5" ht="21.75">
      <c r="C16" s="98"/>
      <c r="D16" s="98"/>
      <c r="E16" s="98"/>
    </row>
    <row r="24" spans="1:17" s="131" customFormat="1" ht="30.75">
      <c r="A24" s="592" t="s">
        <v>86</v>
      </c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130"/>
      <c r="M24" s="130"/>
      <c r="N24" s="130"/>
      <c r="O24" s="130"/>
      <c r="P24" s="130"/>
      <c r="Q24" s="130"/>
    </row>
    <row r="25" spans="1:17" s="131" customFormat="1" ht="27.75">
      <c r="A25" s="589" t="s">
        <v>112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130"/>
      <c r="M25" s="130"/>
      <c r="N25" s="130"/>
      <c r="O25" s="130"/>
      <c r="P25" s="130"/>
      <c r="Q25" s="130"/>
    </row>
    <row r="26" spans="1:17" s="131" customFormat="1" ht="27.75">
      <c r="A26" s="589" t="s">
        <v>87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130"/>
      <c r="M26" s="130"/>
      <c r="N26" s="130"/>
      <c r="O26" s="130"/>
      <c r="P26" s="130"/>
      <c r="Q26" s="130"/>
    </row>
    <row r="27" spans="3:17" s="131" customFormat="1" ht="21.75"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s="131" customFormat="1" ht="21.75">
      <c r="A28" s="588" t="s">
        <v>5</v>
      </c>
      <c r="B28" s="587" t="s">
        <v>16</v>
      </c>
      <c r="C28" s="587"/>
      <c r="D28" s="587" t="s">
        <v>14</v>
      </c>
      <c r="E28" s="587"/>
      <c r="F28" s="587" t="s">
        <v>12</v>
      </c>
      <c r="G28" s="587"/>
      <c r="H28" s="587" t="s">
        <v>13</v>
      </c>
      <c r="I28" s="587"/>
      <c r="J28" s="587" t="s">
        <v>116</v>
      </c>
      <c r="K28" s="587"/>
      <c r="L28" s="132"/>
      <c r="M28" s="132"/>
      <c r="N28" s="132"/>
      <c r="O28" s="132"/>
      <c r="P28" s="132"/>
      <c r="Q28" s="132"/>
    </row>
    <row r="29" spans="1:17" s="131" customFormat="1" ht="21.75">
      <c r="A29" s="588"/>
      <c r="B29" s="133" t="s">
        <v>46</v>
      </c>
      <c r="C29" s="133" t="s">
        <v>104</v>
      </c>
      <c r="D29" s="133" t="s">
        <v>46</v>
      </c>
      <c r="E29" s="133" t="s">
        <v>104</v>
      </c>
      <c r="F29" s="133" t="s">
        <v>46</v>
      </c>
      <c r="G29" s="133" t="s">
        <v>104</v>
      </c>
      <c r="H29" s="133" t="s">
        <v>46</v>
      </c>
      <c r="I29" s="133" t="s">
        <v>104</v>
      </c>
      <c r="J29" s="133" t="s">
        <v>46</v>
      </c>
      <c r="K29" s="133" t="s">
        <v>104</v>
      </c>
      <c r="L29" s="132"/>
      <c r="M29" s="132"/>
      <c r="N29" s="132"/>
      <c r="O29" s="132"/>
      <c r="P29" s="132"/>
      <c r="Q29" s="132"/>
    </row>
    <row r="30" spans="1:17" s="131" customFormat="1" ht="21.75">
      <c r="A30" s="122" t="s">
        <v>47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32"/>
      <c r="M30" s="132"/>
      <c r="N30" s="132"/>
      <c r="O30" s="132"/>
      <c r="P30" s="132"/>
      <c r="Q30" s="132"/>
    </row>
    <row r="31" spans="1:17" s="131" customFormat="1" ht="21.75">
      <c r="A31" s="110" t="s">
        <v>105</v>
      </c>
      <c r="B31" s="110"/>
      <c r="C31" s="111"/>
      <c r="D31" s="111"/>
      <c r="E31" s="111"/>
      <c r="F31" s="111"/>
      <c r="G31" s="111"/>
      <c r="H31" s="110"/>
      <c r="I31" s="111"/>
      <c r="J31" s="111"/>
      <c r="K31" s="111"/>
      <c r="L31" s="132"/>
      <c r="M31" s="132"/>
      <c r="N31" s="132"/>
      <c r="O31" s="132"/>
      <c r="P31" s="132"/>
      <c r="Q31" s="132"/>
    </row>
    <row r="32" spans="1:17" s="131" customFormat="1" ht="21.75">
      <c r="A32" s="134" t="s">
        <v>106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32"/>
      <c r="M32" s="132"/>
      <c r="N32" s="132"/>
      <c r="O32" s="132"/>
      <c r="P32" s="132"/>
      <c r="Q32" s="132"/>
    </row>
    <row r="33" spans="1:17" s="131" customFormat="1" ht="21.75">
      <c r="A33" s="135" t="s">
        <v>107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32"/>
      <c r="M33" s="132"/>
      <c r="N33" s="132"/>
      <c r="O33" s="132"/>
      <c r="P33" s="132"/>
      <c r="Q33" s="132"/>
    </row>
    <row r="34" spans="1:17" s="131" customFormat="1" ht="21.75">
      <c r="A34" s="134" t="s">
        <v>108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32"/>
      <c r="M34" s="132"/>
      <c r="N34" s="132"/>
      <c r="O34" s="132"/>
      <c r="P34" s="132"/>
      <c r="Q34" s="132"/>
    </row>
    <row r="35" spans="1:17" s="131" customFormat="1" ht="21.75">
      <c r="A35" s="135" t="s">
        <v>109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32"/>
      <c r="M35" s="132"/>
      <c r="N35" s="132"/>
      <c r="O35" s="132"/>
      <c r="P35" s="132"/>
      <c r="Q35" s="132"/>
    </row>
    <row r="36" spans="1:17" s="131" customFormat="1" ht="21.75">
      <c r="A36" s="135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32"/>
      <c r="M36" s="132"/>
      <c r="N36" s="132"/>
      <c r="O36" s="132"/>
      <c r="P36" s="132"/>
      <c r="Q36" s="132"/>
    </row>
    <row r="37" spans="1:17" s="131" customFormat="1" ht="21.75">
      <c r="A37" s="136" t="s">
        <v>111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32"/>
      <c r="M37" s="132"/>
      <c r="N37" s="132"/>
      <c r="O37" s="132"/>
      <c r="P37" s="132"/>
      <c r="Q37" s="132"/>
    </row>
    <row r="38" spans="1:17" s="131" customFormat="1" ht="36.75" customHeight="1">
      <c r="A38" s="119" t="s">
        <v>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2"/>
      <c r="M38" s="132"/>
      <c r="N38" s="132"/>
      <c r="O38" s="132"/>
      <c r="P38" s="132"/>
      <c r="Q38" s="132"/>
    </row>
    <row r="39" spans="3:17" s="131" customFormat="1" ht="21.75"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s="131" customFormat="1" ht="21.75">
      <c r="A40" s="138" t="s">
        <v>29</v>
      </c>
      <c r="B40" s="131" t="s">
        <v>115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</row>
    <row r="41" spans="3:17" s="131" customFormat="1" ht="21.75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3:17" s="131" customFormat="1" ht="21.75"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3:17" s="131" customFormat="1" ht="21.75"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3:17" s="131" customFormat="1" ht="21.75"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3:17" s="131" customFormat="1" ht="21.75"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6" spans="3:17" s="131" customFormat="1" ht="21.75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3:17" s="131" customFormat="1" ht="21.75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  <row r="48" spans="3:17" s="131" customFormat="1" ht="21.7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3:17" s="131" customFormat="1" ht="21.7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</sheetData>
  <sheetProtection/>
  <mergeCells count="19">
    <mergeCell ref="A1:M1"/>
    <mergeCell ref="A26:K26"/>
    <mergeCell ref="A5:A6"/>
    <mergeCell ref="A24:K24"/>
    <mergeCell ref="J5:K5"/>
    <mergeCell ref="B5:C5"/>
    <mergeCell ref="D5:E5"/>
    <mergeCell ref="F5:G5"/>
    <mergeCell ref="H5:I5"/>
    <mergeCell ref="A2:M2"/>
    <mergeCell ref="A3:M3"/>
    <mergeCell ref="L5:M5"/>
    <mergeCell ref="H28:I28"/>
    <mergeCell ref="J28:K28"/>
    <mergeCell ref="A28:A29"/>
    <mergeCell ref="B28:C28"/>
    <mergeCell ref="D28:E28"/>
    <mergeCell ref="F28:G28"/>
    <mergeCell ref="A25:K2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5" sqref="A5:A34"/>
    </sheetView>
  </sheetViews>
  <sheetFormatPr defaultColWidth="9.140625" defaultRowHeight="12.75"/>
  <cols>
    <col min="1" max="1" width="30.57421875" style="5" customWidth="1"/>
    <col min="2" max="2" width="13.421875" style="5" bestFit="1" customWidth="1"/>
    <col min="3" max="3" width="12.421875" style="28" bestFit="1" customWidth="1"/>
    <col min="4" max="4" width="10.8515625" style="5" bestFit="1" customWidth="1"/>
    <col min="5" max="5" width="10.8515625" style="96" bestFit="1" customWidth="1"/>
    <col min="6" max="6" width="11.57421875" style="5" customWidth="1"/>
    <col min="7" max="7" width="12.57421875" style="5" customWidth="1"/>
    <col min="8" max="8" width="12.7109375" style="383" customWidth="1"/>
    <col min="9" max="9" width="8.00390625" style="5" bestFit="1" customWidth="1"/>
    <col min="10" max="10" width="13.421875" style="5" bestFit="1" customWidth="1"/>
    <col min="11" max="11" width="12.421875" style="33" bestFit="1" customWidth="1"/>
    <col min="12" max="16384" width="9.140625" style="5" customWidth="1"/>
  </cols>
  <sheetData>
    <row r="1" spans="1:7" ht="24">
      <c r="A1" s="594" t="s">
        <v>305</v>
      </c>
      <c r="B1" s="594"/>
      <c r="C1" s="594"/>
      <c r="D1" s="594"/>
      <c r="E1" s="594"/>
      <c r="F1" s="594"/>
      <c r="G1" s="594"/>
    </row>
    <row r="2" spans="1:7" ht="24">
      <c r="A2" s="594" t="s">
        <v>87</v>
      </c>
      <c r="B2" s="594"/>
      <c r="C2" s="594"/>
      <c r="D2" s="594"/>
      <c r="E2" s="594"/>
      <c r="F2" s="594"/>
      <c r="G2" s="594"/>
    </row>
    <row r="3" ht="21.75">
      <c r="G3" s="5" t="s">
        <v>6</v>
      </c>
    </row>
    <row r="4" spans="1:7" ht="21.75">
      <c r="A4" s="21" t="s">
        <v>144</v>
      </c>
      <c r="B4" s="139" t="s">
        <v>34</v>
      </c>
      <c r="C4" s="140" t="s">
        <v>0</v>
      </c>
      <c r="D4" s="139" t="s">
        <v>1</v>
      </c>
      <c r="E4" s="140" t="s">
        <v>2</v>
      </c>
      <c r="F4" s="139" t="s">
        <v>20</v>
      </c>
      <c r="G4" s="139" t="s">
        <v>4</v>
      </c>
    </row>
    <row r="5" spans="1:7" ht="21.75">
      <c r="A5" s="141" t="s">
        <v>145</v>
      </c>
      <c r="B5" s="142"/>
      <c r="C5" s="143"/>
      <c r="D5" s="142"/>
      <c r="E5" s="142"/>
      <c r="F5" s="142"/>
      <c r="G5" s="142"/>
    </row>
    <row r="6" spans="1:8" ht="21.75">
      <c r="A6" s="26" t="s">
        <v>146</v>
      </c>
      <c r="B6" s="144">
        <v>112000</v>
      </c>
      <c r="C6" s="145">
        <v>138000</v>
      </c>
      <c r="D6" s="144">
        <v>31000</v>
      </c>
      <c r="E6" s="144">
        <v>176000</v>
      </c>
      <c r="F6" s="144">
        <v>22700</v>
      </c>
      <c r="G6" s="144">
        <f>SUM(B6:F6)</f>
        <v>479700</v>
      </c>
      <c r="H6" s="384"/>
    </row>
    <row r="7" spans="1:8" ht="21.75">
      <c r="A7" s="25" t="s">
        <v>147</v>
      </c>
      <c r="B7" s="144">
        <v>300100</v>
      </c>
      <c r="C7" s="145">
        <v>100000</v>
      </c>
      <c r="D7" s="144">
        <v>190000</v>
      </c>
      <c r="E7" s="144">
        <v>40000</v>
      </c>
      <c r="F7" s="144"/>
      <c r="G7" s="144">
        <f aca="true" t="shared" si="0" ref="G7:G14">SUM(B7:F7)</f>
        <v>630100</v>
      </c>
      <c r="H7" s="384"/>
    </row>
    <row r="8" spans="1:8" ht="21.75">
      <c r="A8" s="26" t="s">
        <v>148</v>
      </c>
      <c r="B8" s="144"/>
      <c r="C8" s="145"/>
      <c r="D8" s="144"/>
      <c r="E8" s="144">
        <v>445500</v>
      </c>
      <c r="F8" s="144"/>
      <c r="G8" s="144">
        <f t="shared" si="0"/>
        <v>445500</v>
      </c>
      <c r="H8" s="384"/>
    </row>
    <row r="9" spans="1:8" ht="21.75" hidden="1">
      <c r="A9" s="26" t="s">
        <v>149</v>
      </c>
      <c r="B9" s="144"/>
      <c r="C9" s="145"/>
      <c r="D9" s="144"/>
      <c r="E9" s="144"/>
      <c r="F9" s="144"/>
      <c r="G9" s="144">
        <f t="shared" si="0"/>
        <v>0</v>
      </c>
      <c r="H9" s="384"/>
    </row>
    <row r="10" spans="1:8" ht="21.75" hidden="1">
      <c r="A10" s="26" t="s">
        <v>150</v>
      </c>
      <c r="B10" s="144"/>
      <c r="C10" s="145"/>
      <c r="D10" s="144"/>
      <c r="E10" s="144"/>
      <c r="F10" s="144"/>
      <c r="G10" s="144">
        <f t="shared" si="0"/>
        <v>0</v>
      </c>
      <c r="H10" s="384"/>
    </row>
    <row r="11" spans="1:8" ht="21.75" hidden="1">
      <c r="A11" s="26" t="s">
        <v>151</v>
      </c>
      <c r="B11" s="144"/>
      <c r="C11" s="145"/>
      <c r="D11" s="144"/>
      <c r="E11" s="144"/>
      <c r="F11" s="144"/>
      <c r="G11" s="144">
        <f t="shared" si="0"/>
        <v>0</v>
      </c>
      <c r="H11" s="384"/>
    </row>
    <row r="12" spans="1:8" ht="21.75">
      <c r="A12" s="26" t="s">
        <v>152</v>
      </c>
      <c r="B12" s="144"/>
      <c r="C12" s="145">
        <v>3638000</v>
      </c>
      <c r="D12" s="144"/>
      <c r="E12" s="144">
        <v>25000</v>
      </c>
      <c r="F12" s="144"/>
      <c r="G12" s="144">
        <f t="shared" si="0"/>
        <v>3663000</v>
      </c>
      <c r="H12" s="384"/>
    </row>
    <row r="13" spans="1:8" ht="21.75" hidden="1">
      <c r="A13" s="26" t="s">
        <v>153</v>
      </c>
      <c r="B13" s="144"/>
      <c r="C13" s="145"/>
      <c r="D13" s="144"/>
      <c r="E13" s="144"/>
      <c r="F13" s="144"/>
      <c r="G13" s="144">
        <f t="shared" si="0"/>
        <v>0</v>
      </c>
      <c r="H13" s="384"/>
    </row>
    <row r="14" spans="1:8" ht="21.75">
      <c r="A14" s="26" t="s">
        <v>154</v>
      </c>
      <c r="B14" s="144"/>
      <c r="C14" s="145">
        <v>9800</v>
      </c>
      <c r="D14" s="144"/>
      <c r="E14" s="144">
        <v>10000</v>
      </c>
      <c r="F14" s="144"/>
      <c r="G14" s="144">
        <f t="shared" si="0"/>
        <v>19800</v>
      </c>
      <c r="H14" s="384"/>
    </row>
    <row r="15" spans="1:10" ht="21.75">
      <c r="A15" s="146" t="s">
        <v>77</v>
      </c>
      <c r="B15" s="147">
        <f aca="true" t="shared" si="1" ref="B15:G15">SUM(B6:B14)</f>
        <v>412100</v>
      </c>
      <c r="C15" s="147">
        <f t="shared" si="1"/>
        <v>3885800</v>
      </c>
      <c r="D15" s="147">
        <f t="shared" si="1"/>
        <v>221000</v>
      </c>
      <c r="E15" s="147">
        <f t="shared" si="1"/>
        <v>696500</v>
      </c>
      <c r="F15" s="147">
        <f t="shared" si="1"/>
        <v>22700</v>
      </c>
      <c r="G15" s="147">
        <f t="shared" si="1"/>
        <v>5238100</v>
      </c>
      <c r="H15" s="385"/>
      <c r="J15" s="22">
        <f>SUM(G15+G22+G25+G33)</f>
        <v>22960000</v>
      </c>
    </row>
    <row r="16" spans="1:8" ht="21.75">
      <c r="A16" s="148" t="s">
        <v>69</v>
      </c>
      <c r="B16" s="149"/>
      <c r="C16" s="150"/>
      <c r="D16" s="149"/>
      <c r="E16" s="149"/>
      <c r="F16" s="149"/>
      <c r="G16" s="149"/>
      <c r="H16" s="386"/>
    </row>
    <row r="17" spans="1:11" ht="21.75">
      <c r="A17" s="87" t="s">
        <v>155</v>
      </c>
      <c r="B17" s="145">
        <v>2433500</v>
      </c>
      <c r="C17" s="145">
        <v>1344200</v>
      </c>
      <c r="D17" s="144">
        <v>1260000</v>
      </c>
      <c r="E17" s="145">
        <v>2084500</v>
      </c>
      <c r="F17" s="144">
        <v>1040000</v>
      </c>
      <c r="G17" s="144">
        <f>SUM(B17:F17)</f>
        <v>8162200</v>
      </c>
      <c r="H17" s="384">
        <v>8162200</v>
      </c>
      <c r="J17" s="387">
        <f>SUM(H17-G17)</f>
        <v>0</v>
      </c>
      <c r="K17" s="33">
        <f>SUM(B17+J17)</f>
        <v>2433500</v>
      </c>
    </row>
    <row r="18" spans="1:8" ht="21.75">
      <c r="A18" s="26" t="s">
        <v>156</v>
      </c>
      <c r="B18" s="144">
        <v>799500</v>
      </c>
      <c r="C18" s="145"/>
      <c r="D18" s="144"/>
      <c r="E18" s="144"/>
      <c r="F18" s="144"/>
      <c r="G18" s="144">
        <f>SUM(B18:F18)</f>
        <v>799500</v>
      </c>
      <c r="H18" s="384">
        <v>799500</v>
      </c>
    </row>
    <row r="19" spans="1:10" ht="21.75">
      <c r="A19" s="26" t="s">
        <v>157</v>
      </c>
      <c r="B19" s="144">
        <v>1857900</v>
      </c>
      <c r="C19" s="145">
        <v>413200</v>
      </c>
      <c r="D19" s="144">
        <v>1167000</v>
      </c>
      <c r="E19" s="144">
        <v>1445500</v>
      </c>
      <c r="F19" s="144"/>
      <c r="G19" s="144">
        <f>SUM(B19:F19)</f>
        <v>4883600</v>
      </c>
      <c r="H19" s="384">
        <v>4883600</v>
      </c>
      <c r="J19" s="387">
        <f>SUM(H19-G19)</f>
        <v>0</v>
      </c>
    </row>
    <row r="20" spans="1:10" ht="21.75">
      <c r="A20" s="26" t="s">
        <v>158</v>
      </c>
      <c r="C20" s="162">
        <v>42000</v>
      </c>
      <c r="D20" s="144">
        <v>787500</v>
      </c>
      <c r="E20" s="144">
        <v>455500</v>
      </c>
      <c r="F20" s="144"/>
      <c r="G20" s="144">
        <f>SUM(B20:F20)</f>
        <v>1285000</v>
      </c>
      <c r="H20" s="384">
        <v>1285000</v>
      </c>
      <c r="J20" s="387">
        <f>SUM(H20-G20)</f>
        <v>0</v>
      </c>
    </row>
    <row r="21" spans="1:8" ht="21.75">
      <c r="A21" s="151" t="s">
        <v>159</v>
      </c>
      <c r="B21" s="144">
        <v>14800</v>
      </c>
      <c r="C21" s="145"/>
      <c r="D21" s="144"/>
      <c r="E21" s="144"/>
      <c r="F21" s="144"/>
      <c r="G21" s="144">
        <f>SUM(B21:F21)</f>
        <v>14800</v>
      </c>
      <c r="H21" s="384"/>
    </row>
    <row r="22" spans="1:8" ht="21.75">
      <c r="A22" s="146" t="s">
        <v>160</v>
      </c>
      <c r="B22" s="152">
        <f aca="true" t="shared" si="2" ref="B22:G22">SUM(B17:B21)</f>
        <v>5105700</v>
      </c>
      <c r="C22" s="152">
        <f t="shared" si="2"/>
        <v>1799400</v>
      </c>
      <c r="D22" s="152">
        <f t="shared" si="2"/>
        <v>3214500</v>
      </c>
      <c r="E22" s="152">
        <f t="shared" si="2"/>
        <v>3985500</v>
      </c>
      <c r="F22" s="152">
        <f t="shared" si="2"/>
        <v>1040000</v>
      </c>
      <c r="G22" s="152">
        <f t="shared" si="2"/>
        <v>15145100</v>
      </c>
      <c r="H22" s="388"/>
    </row>
    <row r="23" spans="1:8" ht="21.75">
      <c r="A23" s="154" t="s">
        <v>306</v>
      </c>
      <c r="B23" s="155"/>
      <c r="C23" s="156"/>
      <c r="D23" s="155"/>
      <c r="E23" s="155"/>
      <c r="F23" s="155"/>
      <c r="G23" s="155"/>
      <c r="H23" s="389"/>
    </row>
    <row r="24" spans="1:8" ht="21.75">
      <c r="A24" s="29" t="s">
        <v>161</v>
      </c>
      <c r="B24" s="149">
        <v>200000</v>
      </c>
      <c r="C24" s="150"/>
      <c r="D24" s="149"/>
      <c r="E24" s="157"/>
      <c r="F24" s="149"/>
      <c r="G24" s="149">
        <f>SUM(B24:F24)</f>
        <v>200000</v>
      </c>
      <c r="H24" s="386"/>
    </row>
    <row r="25" spans="1:8" ht="21.75">
      <c r="A25" s="158" t="s">
        <v>162</v>
      </c>
      <c r="B25" s="153">
        <f aca="true" t="shared" si="3" ref="B25:G25">SUM(B24)</f>
        <v>200000</v>
      </c>
      <c r="C25" s="153">
        <f t="shared" si="3"/>
        <v>0</v>
      </c>
      <c r="D25" s="153">
        <f t="shared" si="3"/>
        <v>0</v>
      </c>
      <c r="E25" s="153">
        <f t="shared" si="3"/>
        <v>0</v>
      </c>
      <c r="F25" s="153">
        <f t="shared" si="3"/>
        <v>0</v>
      </c>
      <c r="G25" s="153">
        <f t="shared" si="3"/>
        <v>200000</v>
      </c>
      <c r="H25" s="390"/>
    </row>
    <row r="26" spans="1:8" ht="21.75">
      <c r="A26" s="391" t="s">
        <v>307</v>
      </c>
      <c r="B26" s="182"/>
      <c r="C26" s="182"/>
      <c r="D26" s="182"/>
      <c r="E26" s="182"/>
      <c r="F26" s="182"/>
      <c r="G26" s="182"/>
      <c r="H26" s="392"/>
    </row>
    <row r="27" spans="1:8" ht="21.75">
      <c r="A27" s="393" t="s">
        <v>308</v>
      </c>
      <c r="B27" s="212"/>
      <c r="C27" s="212"/>
      <c r="D27" s="212"/>
      <c r="E27" s="212"/>
      <c r="F27" s="212"/>
      <c r="G27" s="212"/>
      <c r="H27" s="394"/>
    </row>
    <row r="28" spans="1:8" ht="21.75">
      <c r="A28" s="393" t="s">
        <v>309</v>
      </c>
      <c r="B28" s="212">
        <v>1200000</v>
      </c>
      <c r="C28" s="212"/>
      <c r="D28" s="212"/>
      <c r="E28" s="212"/>
      <c r="F28" s="212"/>
      <c r="G28" s="212">
        <f>SUM(B28:F28)</f>
        <v>1200000</v>
      </c>
      <c r="H28" s="394"/>
    </row>
    <row r="29" spans="1:8" ht="21.75">
      <c r="A29" s="395" t="s">
        <v>310</v>
      </c>
      <c r="B29" s="222">
        <v>794800</v>
      </c>
      <c r="C29" s="222"/>
      <c r="D29" s="222"/>
      <c r="E29" s="222"/>
      <c r="F29" s="222"/>
      <c r="G29" s="212">
        <f>SUM(B29:F29)</f>
        <v>794800</v>
      </c>
      <c r="H29" s="396"/>
    </row>
    <row r="30" spans="1:8" ht="21.75">
      <c r="A30" s="397" t="s">
        <v>311</v>
      </c>
      <c r="B30" s="222"/>
      <c r="C30" s="222"/>
      <c r="D30" s="222"/>
      <c r="E30" s="222"/>
      <c r="F30" s="222"/>
      <c r="G30" s="212">
        <f>SUM(B30:F30)</f>
        <v>0</v>
      </c>
      <c r="H30" s="396"/>
    </row>
    <row r="31" spans="1:8" ht="43.5">
      <c r="A31" s="398" t="s">
        <v>312</v>
      </c>
      <c r="B31" s="316">
        <v>191000</v>
      </c>
      <c r="C31" s="222"/>
      <c r="D31" s="222"/>
      <c r="E31" s="222"/>
      <c r="F31" s="222"/>
      <c r="G31" s="253">
        <f>SUM(B31:F31)</f>
        <v>191000</v>
      </c>
      <c r="H31" s="396"/>
    </row>
    <row r="32" spans="1:8" ht="43.5">
      <c r="A32" s="399" t="s">
        <v>313</v>
      </c>
      <c r="B32" s="253">
        <v>191000</v>
      </c>
      <c r="C32" s="212"/>
      <c r="D32" s="212"/>
      <c r="E32" s="212"/>
      <c r="F32" s="212"/>
      <c r="G32" s="253">
        <f>SUM(B32:F32)</f>
        <v>191000</v>
      </c>
      <c r="H32" s="394"/>
    </row>
    <row r="33" spans="1:8" ht="21.75">
      <c r="A33" s="400" t="s">
        <v>314</v>
      </c>
      <c r="B33" s="401">
        <f aca="true" t="shared" si="4" ref="B33:G33">SUM(B27:B32)</f>
        <v>2376800</v>
      </c>
      <c r="C33" s="401">
        <f t="shared" si="4"/>
        <v>0</v>
      </c>
      <c r="D33" s="401">
        <f t="shared" si="4"/>
        <v>0</v>
      </c>
      <c r="E33" s="401">
        <f t="shared" si="4"/>
        <v>0</v>
      </c>
      <c r="F33" s="401">
        <f t="shared" si="4"/>
        <v>0</v>
      </c>
      <c r="G33" s="401">
        <f t="shared" si="4"/>
        <v>2376800</v>
      </c>
      <c r="H33" s="368"/>
    </row>
    <row r="34" spans="1:9" ht="21.75">
      <c r="A34" s="159" t="s">
        <v>4</v>
      </c>
      <c r="B34" s="402">
        <f aca="true" t="shared" si="5" ref="B34:G34">SUM(B15+B22+B25+B33)</f>
        <v>8094600</v>
      </c>
      <c r="C34" s="402">
        <f t="shared" si="5"/>
        <v>5685200</v>
      </c>
      <c r="D34" s="402">
        <f t="shared" si="5"/>
        <v>3435500</v>
      </c>
      <c r="E34" s="402">
        <f t="shared" si="5"/>
        <v>4682000</v>
      </c>
      <c r="F34" s="402">
        <f t="shared" si="5"/>
        <v>1062700</v>
      </c>
      <c r="G34" s="402">
        <f t="shared" si="5"/>
        <v>22960000</v>
      </c>
      <c r="H34" s="403"/>
      <c r="I34" s="5">
        <v>3325000</v>
      </c>
    </row>
    <row r="35" spans="3:11" ht="21.75">
      <c r="C35" s="404"/>
      <c r="G35" s="94">
        <f>SUM(B34:F34)</f>
        <v>22960000</v>
      </c>
      <c r="I35" s="5">
        <v>3500</v>
      </c>
      <c r="K35" s="33">
        <v>8004800</v>
      </c>
    </row>
    <row r="36" spans="2:7" ht="21.75">
      <c r="B36" s="33">
        <v>22960000</v>
      </c>
      <c r="C36" s="404"/>
      <c r="G36" s="94">
        <f>SUM(B34:F34)</f>
        <v>22960000</v>
      </c>
    </row>
    <row r="37" spans="1:11" ht="21.75">
      <c r="A37" s="5" t="s">
        <v>315</v>
      </c>
      <c r="B37" s="387">
        <f>SUM(B15+B22)*15/100</f>
        <v>827670</v>
      </c>
      <c r="C37" s="387">
        <f>SUM(C15+C17+C19)*15/100</f>
        <v>846480</v>
      </c>
      <c r="D37" s="387">
        <f>SUM(D15+D17+D19)*15/100</f>
        <v>397200</v>
      </c>
      <c r="E37" s="387">
        <f>SUM(E15+E17+E19)*15/100</f>
        <v>633975</v>
      </c>
      <c r="F37" s="387">
        <f>SUM(F15+F17+F19)*15/100</f>
        <v>159405</v>
      </c>
      <c r="G37" s="387">
        <f>SUM(B37:F37)</f>
        <v>2864730</v>
      </c>
      <c r="I37" s="5">
        <f>SUM(I34-I35)</f>
        <v>3321500</v>
      </c>
      <c r="K37" s="33">
        <v>1500000</v>
      </c>
    </row>
    <row r="38" spans="1:9" ht="21.75">
      <c r="A38" s="5" t="s">
        <v>316</v>
      </c>
      <c r="B38" s="79">
        <v>827600</v>
      </c>
      <c r="C38" s="157">
        <v>846500</v>
      </c>
      <c r="D38" s="387">
        <v>397200</v>
      </c>
      <c r="E38" s="405">
        <v>634000</v>
      </c>
      <c r="F38" s="387">
        <v>159400</v>
      </c>
      <c r="G38" s="387">
        <f>SUM(B38:F38)</f>
        <v>2864700</v>
      </c>
      <c r="I38" s="5">
        <f>SUM(I37*5)/100</f>
        <v>166075</v>
      </c>
    </row>
    <row r="39" spans="2:11" ht="21.75">
      <c r="B39" s="22"/>
      <c r="C39" s="160"/>
      <c r="K39" s="33">
        <f>SUM(K35-K37)</f>
        <v>6504800</v>
      </c>
    </row>
    <row r="40" spans="3:11" ht="21.75">
      <c r="C40" s="160"/>
      <c r="K40" s="33">
        <f>SUM(K39*5)/100</f>
        <v>325240</v>
      </c>
    </row>
  </sheetData>
  <sheetProtection/>
  <mergeCells count="2">
    <mergeCell ref="A1:G1"/>
    <mergeCell ref="A2:G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9.421875" style="5" customWidth="1"/>
    <col min="2" max="2" width="11.7109375" style="33" customWidth="1"/>
    <col min="3" max="3" width="12.57421875" style="33" customWidth="1"/>
    <col min="4" max="4" width="12.7109375" style="33" customWidth="1"/>
    <col min="5" max="5" width="11.28125" style="33" customWidth="1"/>
    <col min="6" max="6" width="13.7109375" style="33" customWidth="1"/>
    <col min="7" max="7" width="12.57421875" style="33" customWidth="1"/>
    <col min="8" max="8" width="9.140625" style="5" customWidth="1"/>
    <col min="9" max="9" width="12.28125" style="5" customWidth="1"/>
    <col min="10" max="16384" width="9.140625" style="5" customWidth="1"/>
  </cols>
  <sheetData>
    <row r="1" spans="1:7" ht="27.75">
      <c r="A1" s="584" t="s">
        <v>304</v>
      </c>
      <c r="B1" s="584"/>
      <c r="C1" s="584"/>
      <c r="D1" s="584"/>
      <c r="E1" s="584"/>
      <c r="F1" s="584"/>
      <c r="G1" s="584"/>
    </row>
    <row r="2" spans="1:7" ht="27.75">
      <c r="A2" s="595" t="s">
        <v>302</v>
      </c>
      <c r="B2" s="595"/>
      <c r="C2" s="595"/>
      <c r="D2" s="595"/>
      <c r="E2" s="595"/>
      <c r="F2" s="595"/>
      <c r="G2" s="595"/>
    </row>
    <row r="4" spans="1:7" ht="43.5">
      <c r="A4" s="41" t="s">
        <v>7</v>
      </c>
      <c r="B4" s="42" t="s">
        <v>31</v>
      </c>
      <c r="C4" s="42" t="s">
        <v>32</v>
      </c>
      <c r="D4" s="43" t="s">
        <v>28</v>
      </c>
      <c r="E4" s="42" t="s">
        <v>9</v>
      </c>
      <c r="F4" s="43" t="s">
        <v>10</v>
      </c>
      <c r="G4" s="42" t="s">
        <v>9</v>
      </c>
    </row>
    <row r="5" spans="1:7" ht="21.75">
      <c r="A5" s="44" t="s">
        <v>16</v>
      </c>
      <c r="B5" s="40">
        <v>8094600</v>
      </c>
      <c r="C5" s="40">
        <v>510339.42</v>
      </c>
      <c r="D5" s="40">
        <v>1546018.41</v>
      </c>
      <c r="E5" s="34">
        <f>SUM(D5*100)/B5</f>
        <v>19.099379957008377</v>
      </c>
      <c r="F5" s="34">
        <f>SUM(B5-D5)</f>
        <v>6548581.59</v>
      </c>
      <c r="G5" s="34">
        <f>SUM(100-E5)</f>
        <v>80.90062004299162</v>
      </c>
    </row>
    <row r="6" spans="1:7" ht="21.75">
      <c r="A6" s="29" t="s">
        <v>14</v>
      </c>
      <c r="B6" s="48">
        <v>5685200</v>
      </c>
      <c r="C6" s="48">
        <v>1341976</v>
      </c>
      <c r="D6" s="85">
        <v>1102429.9</v>
      </c>
      <c r="E6" s="35">
        <f>SUM(D6*100)/B6</f>
        <v>19.39122458312812</v>
      </c>
      <c r="F6" s="35">
        <f>SUM(B6-D6)</f>
        <v>4582770.1</v>
      </c>
      <c r="G6" s="35">
        <f aca="true" t="shared" si="0" ref="G6:G11">SUM(100-E6)</f>
        <v>80.60877541687188</v>
      </c>
    </row>
    <row r="7" spans="1:7" ht="21.75">
      <c r="A7" s="29" t="s">
        <v>12</v>
      </c>
      <c r="B7" s="48">
        <v>3435500</v>
      </c>
      <c r="C7" s="48">
        <v>311000</v>
      </c>
      <c r="D7" s="48">
        <v>391280.61</v>
      </c>
      <c r="E7" s="35">
        <f>SUM(D7*100)/B7</f>
        <v>11.389335176830155</v>
      </c>
      <c r="F7" s="35">
        <f>SUM(B7-D7)</f>
        <v>3044219.39</v>
      </c>
      <c r="G7" s="35">
        <f t="shared" si="0"/>
        <v>88.61066482316984</v>
      </c>
    </row>
    <row r="8" spans="1:7" ht="21.75">
      <c r="A8" s="26" t="s">
        <v>13</v>
      </c>
      <c r="B8" s="49">
        <v>4682000</v>
      </c>
      <c r="C8" s="49">
        <v>274038.89</v>
      </c>
      <c r="D8" s="49">
        <v>294067.07</v>
      </c>
      <c r="E8" s="35">
        <f>SUM(D8*100)/B8</f>
        <v>6.280800299017514</v>
      </c>
      <c r="F8" s="35">
        <f>SUM(B8-D8)</f>
        <v>4387932.93</v>
      </c>
      <c r="G8" s="35">
        <f t="shared" si="0"/>
        <v>93.71919970098249</v>
      </c>
    </row>
    <row r="9" spans="1:7" ht="21.75">
      <c r="A9" s="26" t="s">
        <v>44</v>
      </c>
      <c r="B9" s="49">
        <v>1062700</v>
      </c>
      <c r="C9" s="49">
        <v>0</v>
      </c>
      <c r="D9" s="49">
        <v>301431.74</v>
      </c>
      <c r="E9" s="35">
        <f>SUM(D9*100)/B9</f>
        <v>28.364706878705185</v>
      </c>
      <c r="F9" s="35">
        <f>SUM(B9-D9)</f>
        <v>761268.26</v>
      </c>
      <c r="G9" s="35">
        <f t="shared" si="0"/>
        <v>71.63529312129481</v>
      </c>
    </row>
    <row r="10" spans="1:7" ht="21.75">
      <c r="A10" s="30"/>
      <c r="B10" s="50"/>
      <c r="C10" s="50"/>
      <c r="D10" s="50"/>
      <c r="E10" s="37"/>
      <c r="F10" s="37"/>
      <c r="G10" s="36">
        <f t="shared" si="0"/>
        <v>100</v>
      </c>
    </row>
    <row r="11" spans="1:9" ht="21.75">
      <c r="A11" s="523" t="s">
        <v>4</v>
      </c>
      <c r="B11" s="40">
        <f>SUM(B5:B10)</f>
        <v>22960000</v>
      </c>
      <c r="C11" s="40">
        <f>SUM(C5:C10)</f>
        <v>2437354.31</v>
      </c>
      <c r="D11" s="40">
        <f>SUM(D5:D10)</f>
        <v>3635227.7299999995</v>
      </c>
      <c r="E11" s="40">
        <f>SUM(D11*100)/B11</f>
        <v>15.83287338850174</v>
      </c>
      <c r="F11" s="40">
        <f>SUM(B11-D11)</f>
        <v>19324772.27</v>
      </c>
      <c r="G11" s="34">
        <f t="shared" si="0"/>
        <v>84.16712661149826</v>
      </c>
      <c r="I11" s="5">
        <v>2557273.38</v>
      </c>
    </row>
    <row r="12" spans="1:9" ht="21.75">
      <c r="A12" s="45"/>
      <c r="B12" s="46"/>
      <c r="C12" s="46"/>
      <c r="D12" s="46"/>
      <c r="E12" s="46"/>
      <c r="F12" s="46"/>
      <c r="G12" s="46"/>
      <c r="I12" s="5">
        <v>277166.18</v>
      </c>
    </row>
    <row r="13" ht="21.75">
      <c r="I13" s="47">
        <f>SUM(I11:I12)</f>
        <v>2834439.56</v>
      </c>
    </row>
    <row r="39" spans="1:7" s="107" customFormat="1" ht="27.75">
      <c r="A39" s="589" t="s">
        <v>83</v>
      </c>
      <c r="B39" s="589"/>
      <c r="C39" s="589"/>
      <c r="D39" s="589"/>
      <c r="E39" s="589"/>
      <c r="F39" s="589"/>
      <c r="G39" s="589"/>
    </row>
    <row r="40" spans="1:7" s="107" customFormat="1" ht="24">
      <c r="A40" s="596" t="s">
        <v>101</v>
      </c>
      <c r="B40" s="596"/>
      <c r="C40" s="596"/>
      <c r="D40" s="596"/>
      <c r="E40" s="596"/>
      <c r="F40" s="596"/>
      <c r="G40" s="596"/>
    </row>
    <row r="41" spans="2:7" s="107" customFormat="1" ht="21.75">
      <c r="B41" s="108"/>
      <c r="C41" s="108"/>
      <c r="D41" s="108"/>
      <c r="E41" s="108"/>
      <c r="F41" s="108"/>
      <c r="G41" s="108"/>
    </row>
    <row r="42" spans="1:7" s="107" customFormat="1" ht="43.5">
      <c r="A42" s="119" t="s">
        <v>7</v>
      </c>
      <c r="B42" s="120" t="s">
        <v>31</v>
      </c>
      <c r="C42" s="120" t="s">
        <v>32</v>
      </c>
      <c r="D42" s="121" t="s">
        <v>28</v>
      </c>
      <c r="E42" s="120" t="s">
        <v>9</v>
      </c>
      <c r="F42" s="121" t="s">
        <v>10</v>
      </c>
      <c r="G42" s="120" t="s">
        <v>9</v>
      </c>
    </row>
    <row r="43" spans="1:7" s="107" customFormat="1" ht="21.75">
      <c r="A43" s="122" t="s">
        <v>14</v>
      </c>
      <c r="B43" s="115">
        <v>6642700</v>
      </c>
      <c r="C43" s="109">
        <v>2631280</v>
      </c>
      <c r="D43" s="123">
        <v>2090073.29</v>
      </c>
      <c r="E43" s="111">
        <f>SUM(D43*100)/B43</f>
        <v>31.464213196441207</v>
      </c>
      <c r="F43" s="111">
        <f>SUM(B43-D43)</f>
        <v>4552626.71</v>
      </c>
      <c r="G43" s="111">
        <f>SUM(100-E43)</f>
        <v>68.53578680355879</v>
      </c>
    </row>
    <row r="44" spans="1:7" s="107" customFormat="1" ht="21.75">
      <c r="A44" s="124" t="s">
        <v>12</v>
      </c>
      <c r="B44" s="125">
        <v>3949700</v>
      </c>
      <c r="C44" s="116">
        <v>533507.66</v>
      </c>
      <c r="D44" s="116">
        <v>714705.4</v>
      </c>
      <c r="E44" s="111">
        <f aca="true" t="shared" si="1" ref="E44:E49">SUM(D44*100)/B44</f>
        <v>18.09518191255032</v>
      </c>
      <c r="F44" s="111">
        <f>SUM(B44-D44)</f>
        <v>3234994.6</v>
      </c>
      <c r="G44" s="111">
        <f aca="true" t="shared" si="2" ref="G44:G49">SUM(100-E44)</f>
        <v>81.90481808744968</v>
      </c>
    </row>
    <row r="45" spans="1:7" s="107" customFormat="1" ht="21.75">
      <c r="A45" s="110" t="s">
        <v>13</v>
      </c>
      <c r="B45" s="125">
        <v>4099700</v>
      </c>
      <c r="C45" s="111">
        <v>881228</v>
      </c>
      <c r="D45" s="111">
        <v>1301164.2</v>
      </c>
      <c r="E45" s="111">
        <f t="shared" si="1"/>
        <v>31.73803449032856</v>
      </c>
      <c r="F45" s="111">
        <f>SUM(B45-D45)</f>
        <v>2798535.8</v>
      </c>
      <c r="G45" s="111">
        <f t="shared" si="2"/>
        <v>68.26196550967144</v>
      </c>
    </row>
    <row r="46" spans="1:7" s="107" customFormat="1" ht="21.75">
      <c r="A46" s="110" t="s">
        <v>44</v>
      </c>
      <c r="B46" s="126">
        <v>825900</v>
      </c>
      <c r="C46" s="111">
        <v>0</v>
      </c>
      <c r="D46" s="111">
        <v>159870.15</v>
      </c>
      <c r="E46" s="111">
        <f>SUM(D46*100)/B47</f>
        <v>2.8371426289730075</v>
      </c>
      <c r="F46" s="111">
        <f>SUM(B47-D46)</f>
        <v>5475029.85</v>
      </c>
      <c r="G46" s="111">
        <f>SUM(100-E46)</f>
        <v>97.16285737102699</v>
      </c>
    </row>
    <row r="47" spans="1:7" s="107" customFormat="1" ht="21.75">
      <c r="A47" s="110" t="s">
        <v>16</v>
      </c>
      <c r="B47" s="126">
        <v>5634900</v>
      </c>
      <c r="C47" s="111">
        <v>106102</v>
      </c>
      <c r="D47" s="111">
        <v>1934900.85</v>
      </c>
      <c r="E47" s="111">
        <f>SUM(D47*100)/B46</f>
        <v>234.27786051580094</v>
      </c>
      <c r="F47" s="111">
        <f>SUM(B46-D47)</f>
        <v>-1109000.85</v>
      </c>
      <c r="G47" s="111">
        <f>SUM(100-E47)</f>
        <v>-134.27786051580094</v>
      </c>
    </row>
    <row r="48" spans="1:7" s="107" customFormat="1" ht="21.75">
      <c r="A48" s="117"/>
      <c r="B48" s="127"/>
      <c r="C48" s="113"/>
      <c r="D48" s="113"/>
      <c r="E48" s="113"/>
      <c r="F48" s="113"/>
      <c r="G48" s="112" t="s">
        <v>6</v>
      </c>
    </row>
    <row r="49" spans="1:9" s="107" customFormat="1" ht="21.75">
      <c r="A49" s="114" t="s">
        <v>4</v>
      </c>
      <c r="B49" s="115">
        <f>SUM(B43:B48)</f>
        <v>21152900</v>
      </c>
      <c r="C49" s="109">
        <f>SUM(C43:C48)</f>
        <v>4152117.66</v>
      </c>
      <c r="D49" s="109">
        <f>SUM(D43:D47)</f>
        <v>6200713.890000001</v>
      </c>
      <c r="E49" s="111">
        <f t="shared" si="1"/>
        <v>29.313776787107205</v>
      </c>
      <c r="F49" s="111">
        <f>SUM(B49-D49)</f>
        <v>14952186.11</v>
      </c>
      <c r="G49" s="109">
        <f t="shared" si="2"/>
        <v>70.6862232128928</v>
      </c>
      <c r="I49" s="107">
        <v>2557273.38</v>
      </c>
    </row>
    <row r="50" spans="1:9" s="107" customFormat="1" ht="21.75">
      <c r="A50" s="128"/>
      <c r="B50" s="118"/>
      <c r="C50" s="118"/>
      <c r="D50" s="118"/>
      <c r="E50" s="118"/>
      <c r="F50" s="118"/>
      <c r="G50" s="118"/>
      <c r="I50" s="107">
        <v>277166.18</v>
      </c>
    </row>
    <row r="51" spans="2:9" s="107" customFormat="1" ht="21.75">
      <c r="B51" s="108"/>
      <c r="C51" s="108"/>
      <c r="D51" s="108"/>
      <c r="E51" s="108"/>
      <c r="F51" s="108" t="s">
        <v>6</v>
      </c>
      <c r="G51" s="108"/>
      <c r="I51" s="108">
        <f>SUM(I49:I50)</f>
        <v>2834439.56</v>
      </c>
    </row>
    <row r="52" spans="1:7" s="107" customFormat="1" ht="21.75">
      <c r="A52" s="129" t="s">
        <v>29</v>
      </c>
      <c r="B52" s="108" t="s">
        <v>117</v>
      </c>
      <c r="C52" s="108"/>
      <c r="D52" s="108"/>
      <c r="E52" s="108"/>
      <c r="F52" s="108"/>
      <c r="G52" s="108"/>
    </row>
    <row r="53" spans="2:7" s="107" customFormat="1" ht="21.75">
      <c r="B53" s="108" t="s">
        <v>6</v>
      </c>
      <c r="C53" s="108"/>
      <c r="D53" s="108"/>
      <c r="E53" s="108"/>
      <c r="F53" s="108"/>
      <c r="G53" s="108"/>
    </row>
    <row r="54" spans="2:7" s="107" customFormat="1" ht="21.75">
      <c r="B54" s="108" t="s">
        <v>6</v>
      </c>
      <c r="C54" s="108"/>
      <c r="D54" s="108"/>
      <c r="E54" s="108"/>
      <c r="F54" s="108"/>
      <c r="G54" s="108"/>
    </row>
    <row r="55" spans="2:7" s="107" customFormat="1" ht="21.75">
      <c r="B55" s="108" t="s">
        <v>6</v>
      </c>
      <c r="C55" s="108"/>
      <c r="D55" s="108"/>
      <c r="E55" s="108"/>
      <c r="F55" s="108"/>
      <c r="G55" s="108"/>
    </row>
    <row r="56" spans="2:7" s="107" customFormat="1" ht="21.75">
      <c r="B56" s="108"/>
      <c r="C56" s="108"/>
      <c r="D56" s="108"/>
      <c r="E56" s="108"/>
      <c r="F56" s="108"/>
      <c r="G56" s="108"/>
    </row>
    <row r="57" spans="2:7" s="107" customFormat="1" ht="21.75">
      <c r="B57" s="108"/>
      <c r="C57" s="108"/>
      <c r="D57" s="108"/>
      <c r="E57" s="108"/>
      <c r="F57" s="108"/>
      <c r="G57" s="108"/>
    </row>
    <row r="58" spans="2:7" s="107" customFormat="1" ht="21.75">
      <c r="B58" s="108"/>
      <c r="C58" s="108"/>
      <c r="D58" s="108"/>
      <c r="E58" s="108"/>
      <c r="F58" s="108"/>
      <c r="G58" s="108"/>
    </row>
    <row r="59" spans="2:7" s="107" customFormat="1" ht="21.75">
      <c r="B59" s="108"/>
      <c r="C59" s="108"/>
      <c r="D59" s="108"/>
      <c r="E59" s="108"/>
      <c r="F59" s="108"/>
      <c r="G59" s="108"/>
    </row>
    <row r="60" spans="2:7" s="107" customFormat="1" ht="21.75">
      <c r="B60" s="108"/>
      <c r="C60" s="108"/>
      <c r="D60" s="108"/>
      <c r="E60" s="108"/>
      <c r="F60" s="108"/>
      <c r="G60" s="108"/>
    </row>
    <row r="61" spans="2:7" s="107" customFormat="1" ht="21.75">
      <c r="B61" s="108"/>
      <c r="C61" s="108"/>
      <c r="D61" s="108"/>
      <c r="E61" s="108"/>
      <c r="F61" s="108"/>
      <c r="G61" s="108"/>
    </row>
    <row r="62" spans="2:7" s="107" customFormat="1" ht="21.75">
      <c r="B62" s="108"/>
      <c r="C62" s="108"/>
      <c r="D62" s="108"/>
      <c r="E62" s="108"/>
      <c r="F62" s="108"/>
      <c r="G62" s="108"/>
    </row>
    <row r="63" spans="2:7" s="107" customFormat="1" ht="21.75">
      <c r="B63" s="108"/>
      <c r="C63" s="108"/>
      <c r="D63" s="108"/>
      <c r="E63" s="108"/>
      <c r="F63" s="108"/>
      <c r="G63" s="108"/>
    </row>
    <row r="64" spans="2:7" s="107" customFormat="1" ht="21.75">
      <c r="B64" s="108"/>
      <c r="C64" s="108"/>
      <c r="D64" s="108"/>
      <c r="E64" s="108"/>
      <c r="F64" s="108"/>
      <c r="G64" s="108"/>
    </row>
    <row r="65" spans="2:7" s="107" customFormat="1" ht="21.75">
      <c r="B65" s="108"/>
      <c r="C65" s="108"/>
      <c r="D65" s="108"/>
      <c r="E65" s="108"/>
      <c r="F65" s="108"/>
      <c r="G65" s="108"/>
    </row>
    <row r="66" spans="2:7" s="107" customFormat="1" ht="21.75">
      <c r="B66" s="108"/>
      <c r="C66" s="108"/>
      <c r="D66" s="108"/>
      <c r="E66" s="108"/>
      <c r="F66" s="108"/>
      <c r="G66" s="108"/>
    </row>
    <row r="67" spans="2:7" s="107" customFormat="1" ht="21.75">
      <c r="B67" s="108"/>
      <c r="C67" s="108"/>
      <c r="D67" s="108"/>
      <c r="E67" s="108"/>
      <c r="F67" s="108"/>
      <c r="G67" s="108"/>
    </row>
    <row r="68" spans="2:7" s="107" customFormat="1" ht="21.75">
      <c r="B68" s="108"/>
      <c r="C68" s="108"/>
      <c r="D68" s="108"/>
      <c r="E68" s="108"/>
      <c r="F68" s="108"/>
      <c r="G68" s="108"/>
    </row>
    <row r="69" spans="2:7" s="107" customFormat="1" ht="21.75">
      <c r="B69" s="108"/>
      <c r="C69" s="108"/>
      <c r="D69" s="108"/>
      <c r="E69" s="108"/>
      <c r="F69" s="108"/>
      <c r="G69" s="108"/>
    </row>
    <row r="70" spans="2:7" s="107" customFormat="1" ht="21.75">
      <c r="B70" s="108"/>
      <c r="C70" s="108"/>
      <c r="D70" s="108"/>
      <c r="E70" s="108"/>
      <c r="F70" s="108"/>
      <c r="G70" s="108"/>
    </row>
    <row r="71" spans="2:7" s="107" customFormat="1" ht="21.75">
      <c r="B71" s="108"/>
      <c r="C71" s="108"/>
      <c r="D71" s="108"/>
      <c r="E71" s="108"/>
      <c r="F71" s="108"/>
      <c r="G71" s="108"/>
    </row>
    <row r="72" spans="2:7" s="107" customFormat="1" ht="21.75">
      <c r="B72" s="108"/>
      <c r="C72" s="108"/>
      <c r="D72" s="108"/>
      <c r="E72" s="108"/>
      <c r="F72" s="108"/>
      <c r="G72" s="108"/>
    </row>
    <row r="73" spans="2:7" s="107" customFormat="1" ht="21.75">
      <c r="B73" s="108"/>
      <c r="C73" s="108"/>
      <c r="D73" s="108"/>
      <c r="E73" s="108"/>
      <c r="F73" s="108"/>
      <c r="G73" s="108"/>
    </row>
    <row r="74" spans="2:7" s="107" customFormat="1" ht="21.75">
      <c r="B74" s="108"/>
      <c r="C74" s="108"/>
      <c r="D74" s="108"/>
      <c r="E74" s="108"/>
      <c r="F74" s="108"/>
      <c r="G74" s="108"/>
    </row>
    <row r="75" spans="2:7" s="107" customFormat="1" ht="21.75">
      <c r="B75" s="108"/>
      <c r="C75" s="108"/>
      <c r="D75" s="108"/>
      <c r="E75" s="108"/>
      <c r="F75" s="108"/>
      <c r="G75" s="108"/>
    </row>
    <row r="76" spans="2:7" s="107" customFormat="1" ht="21.75">
      <c r="B76" s="108"/>
      <c r="C76" s="108"/>
      <c r="D76" s="108"/>
      <c r="E76" s="108"/>
      <c r="F76" s="108"/>
      <c r="G76" s="108"/>
    </row>
    <row r="77" spans="2:7" s="107" customFormat="1" ht="21.75">
      <c r="B77" s="108"/>
      <c r="C77" s="108"/>
      <c r="D77" s="108"/>
      <c r="E77" s="108"/>
      <c r="F77" s="108"/>
      <c r="G77" s="108"/>
    </row>
    <row r="78" spans="1:7" s="107" customFormat="1" ht="27.75">
      <c r="A78" s="589" t="s">
        <v>83</v>
      </c>
      <c r="B78" s="589"/>
      <c r="C78" s="589"/>
      <c r="D78" s="589"/>
      <c r="E78" s="589"/>
      <c r="F78" s="589"/>
      <c r="G78" s="589"/>
    </row>
    <row r="79" spans="1:7" s="107" customFormat="1" ht="27.75">
      <c r="A79" s="589" t="s">
        <v>102</v>
      </c>
      <c r="B79" s="589"/>
      <c r="C79" s="589"/>
      <c r="D79" s="589"/>
      <c r="E79" s="589"/>
      <c r="F79" s="589"/>
      <c r="G79" s="589"/>
    </row>
    <row r="80" spans="2:7" s="107" customFormat="1" ht="21.75">
      <c r="B80" s="108"/>
      <c r="C80" s="108"/>
      <c r="D80" s="108"/>
      <c r="E80" s="108"/>
      <c r="F80" s="108"/>
      <c r="G80" s="108"/>
    </row>
    <row r="81" spans="1:7" s="107" customFormat="1" ht="43.5">
      <c r="A81" s="119" t="s">
        <v>7</v>
      </c>
      <c r="B81" s="120" t="s">
        <v>31</v>
      </c>
      <c r="C81" s="120" t="s">
        <v>32</v>
      </c>
      <c r="D81" s="121" t="s">
        <v>28</v>
      </c>
      <c r="E81" s="120" t="s">
        <v>9</v>
      </c>
      <c r="F81" s="121" t="s">
        <v>10</v>
      </c>
      <c r="G81" s="120" t="s">
        <v>9</v>
      </c>
    </row>
    <row r="82" spans="1:7" s="107" customFormat="1" ht="21.75">
      <c r="A82" s="122" t="s">
        <v>14</v>
      </c>
      <c r="B82" s="109"/>
      <c r="C82" s="109"/>
      <c r="D82" s="123"/>
      <c r="E82" s="111"/>
      <c r="F82" s="111"/>
      <c r="G82" s="111"/>
    </row>
    <row r="83" spans="1:7" s="107" customFormat="1" ht="21.75">
      <c r="A83" s="124" t="s">
        <v>12</v>
      </c>
      <c r="B83" s="116"/>
      <c r="C83" s="116"/>
      <c r="D83" s="116"/>
      <c r="E83" s="111"/>
      <c r="F83" s="111"/>
      <c r="G83" s="111"/>
    </row>
    <row r="84" spans="1:7" s="107" customFormat="1" ht="21.75">
      <c r="A84" s="110" t="s">
        <v>13</v>
      </c>
      <c r="B84" s="111"/>
      <c r="C84" s="111"/>
      <c r="D84" s="111"/>
      <c r="E84" s="111"/>
      <c r="F84" s="111"/>
      <c r="G84" s="111"/>
    </row>
    <row r="85" spans="1:7" s="107" customFormat="1" ht="21.75">
      <c r="A85" s="110" t="s">
        <v>44</v>
      </c>
      <c r="B85" s="111"/>
      <c r="C85" s="111"/>
      <c r="D85" s="111"/>
      <c r="E85" s="111"/>
      <c r="F85" s="111"/>
      <c r="G85" s="111"/>
    </row>
    <row r="86" spans="1:7" s="107" customFormat="1" ht="21.75">
      <c r="A86" s="110" t="s">
        <v>16</v>
      </c>
      <c r="B86" s="111"/>
      <c r="C86" s="111"/>
      <c r="D86" s="111"/>
      <c r="E86" s="111"/>
      <c r="F86" s="111"/>
      <c r="G86" s="111"/>
    </row>
    <row r="87" spans="1:7" s="107" customFormat="1" ht="21.75">
      <c r="A87" s="117"/>
      <c r="B87" s="113"/>
      <c r="C87" s="113"/>
      <c r="D87" s="113"/>
      <c r="E87" s="118"/>
      <c r="F87" s="113"/>
      <c r="G87" s="113"/>
    </row>
    <row r="88" spans="1:7" s="107" customFormat="1" ht="21.75">
      <c r="A88" s="114" t="s">
        <v>4</v>
      </c>
      <c r="B88" s="109"/>
      <c r="C88" s="109"/>
      <c r="D88" s="109"/>
      <c r="E88" s="111"/>
      <c r="F88" s="109"/>
      <c r="G88" s="111"/>
    </row>
    <row r="89" spans="1:7" s="107" customFormat="1" ht="21.75">
      <c r="A89" s="128"/>
      <c r="B89" s="118"/>
      <c r="C89" s="118"/>
      <c r="D89" s="118"/>
      <c r="E89" s="118"/>
      <c r="F89" s="118"/>
      <c r="G89" s="118"/>
    </row>
    <row r="90" spans="2:7" s="107" customFormat="1" ht="21.75">
      <c r="B90" s="108"/>
      <c r="C90" s="108"/>
      <c r="D90" s="108"/>
      <c r="E90" s="108"/>
      <c r="F90" s="108"/>
      <c r="G90" s="108"/>
    </row>
    <row r="91" spans="1:7" s="107" customFormat="1" ht="21.75">
      <c r="A91" s="107" t="s">
        <v>29</v>
      </c>
      <c r="B91" s="108" t="s">
        <v>52</v>
      </c>
      <c r="C91" s="108"/>
      <c r="D91" s="108"/>
      <c r="E91" s="108"/>
      <c r="F91" s="108"/>
      <c r="G91" s="108"/>
    </row>
    <row r="92" spans="2:7" s="107" customFormat="1" ht="21.75">
      <c r="B92" s="108"/>
      <c r="C92" s="108"/>
      <c r="D92" s="108"/>
      <c r="E92" s="108"/>
      <c r="F92" s="108"/>
      <c r="G92" s="108"/>
    </row>
    <row r="93" spans="2:7" s="107" customFormat="1" ht="21.75">
      <c r="B93" s="108"/>
      <c r="C93" s="108"/>
      <c r="D93" s="108"/>
      <c r="E93" s="108"/>
      <c r="F93" s="108"/>
      <c r="G93" s="108"/>
    </row>
    <row r="94" spans="2:7" s="107" customFormat="1" ht="21.75">
      <c r="B94" s="108"/>
      <c r="C94" s="108"/>
      <c r="D94" s="108"/>
      <c r="E94" s="108"/>
      <c r="F94" s="108"/>
      <c r="G94" s="108"/>
    </row>
    <row r="95" spans="2:7" s="107" customFormat="1" ht="21.75">
      <c r="B95" s="108"/>
      <c r="C95" s="108"/>
      <c r="D95" s="108"/>
      <c r="E95" s="108"/>
      <c r="F95" s="108"/>
      <c r="G95" s="108"/>
    </row>
    <row r="96" spans="2:7" s="107" customFormat="1" ht="21.75">
      <c r="B96" s="108"/>
      <c r="C96" s="108"/>
      <c r="D96" s="108"/>
      <c r="E96" s="108"/>
      <c r="F96" s="108"/>
      <c r="G96" s="108"/>
    </row>
    <row r="97" spans="2:7" s="107" customFormat="1" ht="21.75">
      <c r="B97" s="108"/>
      <c r="C97" s="108"/>
      <c r="D97" s="108"/>
      <c r="E97" s="108"/>
      <c r="F97" s="108"/>
      <c r="G97" s="108"/>
    </row>
    <row r="98" spans="2:7" s="107" customFormat="1" ht="21.75">
      <c r="B98" s="108"/>
      <c r="C98" s="108"/>
      <c r="D98" s="108"/>
      <c r="E98" s="108"/>
      <c r="F98" s="108"/>
      <c r="G98" s="108"/>
    </row>
    <row r="99" spans="2:7" s="107" customFormat="1" ht="21.75">
      <c r="B99" s="108"/>
      <c r="C99" s="108"/>
      <c r="D99" s="108"/>
      <c r="E99" s="108"/>
      <c r="F99" s="108"/>
      <c r="G99" s="108"/>
    </row>
    <row r="100" spans="2:7" s="107" customFormat="1" ht="21.75">
      <c r="B100" s="108"/>
      <c r="C100" s="108"/>
      <c r="D100" s="108"/>
      <c r="E100" s="108"/>
      <c r="F100" s="108"/>
      <c r="G100" s="108"/>
    </row>
    <row r="101" spans="2:7" s="107" customFormat="1" ht="21.75">
      <c r="B101" s="108"/>
      <c r="C101" s="108"/>
      <c r="D101" s="108"/>
      <c r="E101" s="108"/>
      <c r="F101" s="108"/>
      <c r="G101" s="108"/>
    </row>
    <row r="102" spans="2:7" s="107" customFormat="1" ht="21.75">
      <c r="B102" s="108"/>
      <c r="C102" s="108"/>
      <c r="D102" s="108"/>
      <c r="E102" s="108"/>
      <c r="F102" s="108"/>
      <c r="G102" s="108"/>
    </row>
    <row r="103" spans="2:7" s="107" customFormat="1" ht="21.75">
      <c r="B103" s="108"/>
      <c r="C103" s="108"/>
      <c r="D103" s="108"/>
      <c r="E103" s="108"/>
      <c r="F103" s="108"/>
      <c r="G103" s="108"/>
    </row>
    <row r="104" spans="2:7" s="107" customFormat="1" ht="21.75">
      <c r="B104" s="108"/>
      <c r="C104" s="108"/>
      <c r="D104" s="108"/>
      <c r="E104" s="108"/>
      <c r="F104" s="108"/>
      <c r="G104" s="108"/>
    </row>
    <row r="105" spans="2:7" s="107" customFormat="1" ht="21.75">
      <c r="B105" s="108"/>
      <c r="C105" s="108"/>
      <c r="D105" s="108"/>
      <c r="E105" s="108"/>
      <c r="F105" s="108"/>
      <c r="G105" s="108"/>
    </row>
    <row r="106" spans="2:7" s="107" customFormat="1" ht="21.75">
      <c r="B106" s="108"/>
      <c r="C106" s="108"/>
      <c r="D106" s="108"/>
      <c r="E106" s="108"/>
      <c r="F106" s="108"/>
      <c r="G106" s="108"/>
    </row>
    <row r="107" spans="2:7" s="107" customFormat="1" ht="21.75">
      <c r="B107" s="108"/>
      <c r="C107" s="108"/>
      <c r="D107" s="108"/>
      <c r="E107" s="108"/>
      <c r="F107" s="108"/>
      <c r="G107" s="108"/>
    </row>
    <row r="108" spans="2:7" s="107" customFormat="1" ht="21.75">
      <c r="B108" s="108"/>
      <c r="C108" s="108"/>
      <c r="D108" s="108"/>
      <c r="E108" s="108"/>
      <c r="F108" s="108"/>
      <c r="G108" s="108"/>
    </row>
    <row r="109" spans="2:7" s="107" customFormat="1" ht="21.75">
      <c r="B109" s="108"/>
      <c r="C109" s="108"/>
      <c r="D109" s="108"/>
      <c r="E109" s="108"/>
      <c r="F109" s="108"/>
      <c r="G109" s="108"/>
    </row>
    <row r="110" spans="2:7" s="107" customFormat="1" ht="21.75">
      <c r="B110" s="108"/>
      <c r="C110" s="108"/>
      <c r="D110" s="108"/>
      <c r="E110" s="108"/>
      <c r="F110" s="108"/>
      <c r="G110" s="108"/>
    </row>
    <row r="111" spans="2:7" s="107" customFormat="1" ht="21.75">
      <c r="B111" s="108"/>
      <c r="C111" s="108"/>
      <c r="D111" s="108"/>
      <c r="E111" s="108"/>
      <c r="F111" s="108"/>
      <c r="G111" s="108"/>
    </row>
    <row r="112" spans="2:7" s="107" customFormat="1" ht="21.75">
      <c r="B112" s="108"/>
      <c r="C112" s="108"/>
      <c r="D112" s="108"/>
      <c r="E112" s="108"/>
      <c r="F112" s="108"/>
      <c r="G112" s="108"/>
    </row>
    <row r="113" spans="2:7" s="107" customFormat="1" ht="21.75">
      <c r="B113" s="108"/>
      <c r="C113" s="108"/>
      <c r="D113" s="108"/>
      <c r="E113" s="108"/>
      <c r="F113" s="108"/>
      <c r="G113" s="108"/>
    </row>
    <row r="114" spans="2:7" s="107" customFormat="1" ht="21.75">
      <c r="B114" s="108"/>
      <c r="C114" s="108"/>
      <c r="D114" s="108"/>
      <c r="E114" s="108"/>
      <c r="F114" s="108"/>
      <c r="G114" s="108"/>
    </row>
    <row r="115" spans="2:7" s="107" customFormat="1" ht="21.75">
      <c r="B115" s="108"/>
      <c r="C115" s="108"/>
      <c r="D115" s="108"/>
      <c r="E115" s="108"/>
      <c r="F115" s="108"/>
      <c r="G115" s="108"/>
    </row>
    <row r="116" spans="2:7" s="107" customFormat="1" ht="21.75">
      <c r="B116" s="108"/>
      <c r="C116" s="108"/>
      <c r="D116" s="108"/>
      <c r="E116" s="108"/>
      <c r="F116" s="108"/>
      <c r="G116" s="108"/>
    </row>
    <row r="117" spans="2:7" s="107" customFormat="1" ht="21.75">
      <c r="B117" s="108"/>
      <c r="C117" s="108"/>
      <c r="D117" s="108"/>
      <c r="E117" s="108"/>
      <c r="F117" s="108"/>
      <c r="G117" s="108"/>
    </row>
    <row r="118" spans="2:7" s="107" customFormat="1" ht="21.75">
      <c r="B118" s="108"/>
      <c r="C118" s="108"/>
      <c r="D118" s="108"/>
      <c r="E118" s="108"/>
      <c r="F118" s="108"/>
      <c r="G118" s="108"/>
    </row>
    <row r="119" spans="2:7" s="107" customFormat="1" ht="21.75">
      <c r="B119" s="108"/>
      <c r="C119" s="108"/>
      <c r="D119" s="108"/>
      <c r="E119" s="108"/>
      <c r="F119" s="108"/>
      <c r="G119" s="108"/>
    </row>
    <row r="120" spans="2:7" s="107" customFormat="1" ht="21.75">
      <c r="B120" s="108"/>
      <c r="C120" s="108"/>
      <c r="D120" s="108"/>
      <c r="E120" s="108"/>
      <c r="F120" s="108"/>
      <c r="G120" s="108"/>
    </row>
    <row r="121" spans="2:7" s="107" customFormat="1" ht="21.75">
      <c r="B121" s="108"/>
      <c r="C121" s="108"/>
      <c r="D121" s="108"/>
      <c r="E121" s="108"/>
      <c r="F121" s="108"/>
      <c r="G121" s="108"/>
    </row>
    <row r="122" spans="2:7" s="107" customFormat="1" ht="21.75">
      <c r="B122" s="108"/>
      <c r="C122" s="108"/>
      <c r="D122" s="108"/>
      <c r="E122" s="108"/>
      <c r="F122" s="108"/>
      <c r="G122" s="108"/>
    </row>
    <row r="123" spans="2:7" s="107" customFormat="1" ht="21.75">
      <c r="B123" s="108"/>
      <c r="C123" s="108"/>
      <c r="D123" s="108"/>
      <c r="E123" s="108"/>
      <c r="F123" s="108"/>
      <c r="G123" s="108"/>
    </row>
    <row r="124" spans="2:7" s="107" customFormat="1" ht="21.75">
      <c r="B124" s="108"/>
      <c r="C124" s="108"/>
      <c r="D124" s="108"/>
      <c r="E124" s="108"/>
      <c r="F124" s="108"/>
      <c r="G124" s="108"/>
    </row>
    <row r="125" spans="2:7" s="107" customFormat="1" ht="21.75">
      <c r="B125" s="108"/>
      <c r="C125" s="108"/>
      <c r="D125" s="108"/>
      <c r="E125" s="108"/>
      <c r="F125" s="108"/>
      <c r="G125" s="108"/>
    </row>
    <row r="126" spans="2:7" s="107" customFormat="1" ht="21.75">
      <c r="B126" s="108"/>
      <c r="C126" s="108"/>
      <c r="D126" s="108"/>
      <c r="E126" s="108"/>
      <c r="F126" s="108"/>
      <c r="G126" s="108"/>
    </row>
    <row r="127" spans="2:7" s="107" customFormat="1" ht="21.75">
      <c r="B127" s="108"/>
      <c r="C127" s="108"/>
      <c r="D127" s="108"/>
      <c r="E127" s="108"/>
      <c r="F127" s="108"/>
      <c r="G127" s="108"/>
    </row>
    <row r="128" spans="2:7" s="107" customFormat="1" ht="21.75">
      <c r="B128" s="108"/>
      <c r="C128" s="108"/>
      <c r="D128" s="108"/>
      <c r="E128" s="108"/>
      <c r="F128" s="108"/>
      <c r="G128" s="108"/>
    </row>
    <row r="129" spans="2:7" s="107" customFormat="1" ht="21.75">
      <c r="B129" s="108"/>
      <c r="C129" s="108"/>
      <c r="D129" s="108"/>
      <c r="E129" s="108"/>
      <c r="F129" s="108"/>
      <c r="G129" s="108"/>
    </row>
    <row r="130" spans="2:7" s="107" customFormat="1" ht="21.75">
      <c r="B130" s="108"/>
      <c r="C130" s="108"/>
      <c r="D130" s="108"/>
      <c r="E130" s="108"/>
      <c r="F130" s="108"/>
      <c r="G130" s="108"/>
    </row>
    <row r="131" spans="2:7" s="107" customFormat="1" ht="21.75">
      <c r="B131" s="108"/>
      <c r="C131" s="108"/>
      <c r="D131" s="108"/>
      <c r="E131" s="108"/>
      <c r="F131" s="108"/>
      <c r="G131" s="108"/>
    </row>
    <row r="132" spans="2:7" s="107" customFormat="1" ht="21.75">
      <c r="B132" s="108"/>
      <c r="C132" s="108"/>
      <c r="D132" s="108"/>
      <c r="E132" s="108"/>
      <c r="F132" s="108"/>
      <c r="G132" s="108"/>
    </row>
    <row r="133" spans="2:7" s="107" customFormat="1" ht="21.75">
      <c r="B133" s="108"/>
      <c r="C133" s="108"/>
      <c r="D133" s="108"/>
      <c r="E133" s="108"/>
      <c r="F133" s="108"/>
      <c r="G133" s="108"/>
    </row>
    <row r="134" spans="2:7" s="107" customFormat="1" ht="21.75">
      <c r="B134" s="108"/>
      <c r="C134" s="108"/>
      <c r="D134" s="108"/>
      <c r="E134" s="108"/>
      <c r="F134" s="108"/>
      <c r="G134" s="108"/>
    </row>
    <row r="135" spans="2:7" s="107" customFormat="1" ht="21.75">
      <c r="B135" s="108"/>
      <c r="C135" s="108"/>
      <c r="D135" s="108"/>
      <c r="E135" s="108"/>
      <c r="F135" s="108"/>
      <c r="G135" s="108"/>
    </row>
    <row r="136" spans="2:7" s="107" customFormat="1" ht="21.75">
      <c r="B136" s="108"/>
      <c r="C136" s="108"/>
      <c r="D136" s="108"/>
      <c r="E136" s="108"/>
      <c r="F136" s="108"/>
      <c r="G136" s="108"/>
    </row>
    <row r="137" spans="2:7" s="107" customFormat="1" ht="21.75">
      <c r="B137" s="108"/>
      <c r="C137" s="108"/>
      <c r="D137" s="108"/>
      <c r="E137" s="108"/>
      <c r="F137" s="108"/>
      <c r="G137" s="108"/>
    </row>
    <row r="138" spans="2:7" s="107" customFormat="1" ht="21.75">
      <c r="B138" s="108"/>
      <c r="C138" s="108"/>
      <c r="D138" s="108"/>
      <c r="E138" s="108"/>
      <c r="F138" s="108"/>
      <c r="G138" s="108"/>
    </row>
    <row r="139" spans="2:7" s="107" customFormat="1" ht="21.75">
      <c r="B139" s="108"/>
      <c r="C139" s="108"/>
      <c r="D139" s="108"/>
      <c r="E139" s="108"/>
      <c r="F139" s="108"/>
      <c r="G139" s="108"/>
    </row>
    <row r="140" spans="2:7" s="107" customFormat="1" ht="21.75">
      <c r="B140" s="108"/>
      <c r="C140" s="108"/>
      <c r="D140" s="108"/>
      <c r="E140" s="108"/>
      <c r="F140" s="108"/>
      <c r="G140" s="108"/>
    </row>
    <row r="141" spans="2:7" s="107" customFormat="1" ht="21.75">
      <c r="B141" s="108"/>
      <c r="C141" s="108"/>
      <c r="D141" s="108"/>
      <c r="E141" s="108"/>
      <c r="F141" s="108"/>
      <c r="G141" s="108"/>
    </row>
    <row r="142" spans="2:7" s="107" customFormat="1" ht="21.75">
      <c r="B142" s="108"/>
      <c r="C142" s="108"/>
      <c r="D142" s="108"/>
      <c r="E142" s="108"/>
      <c r="F142" s="108"/>
      <c r="G142" s="108"/>
    </row>
    <row r="143" spans="2:7" s="107" customFormat="1" ht="21.75">
      <c r="B143" s="108"/>
      <c r="C143" s="108"/>
      <c r="D143" s="108"/>
      <c r="E143" s="108"/>
      <c r="F143" s="108"/>
      <c r="G143" s="108"/>
    </row>
    <row r="144" spans="2:7" s="107" customFormat="1" ht="21.75">
      <c r="B144" s="108"/>
      <c r="C144" s="108"/>
      <c r="D144" s="108"/>
      <c r="E144" s="108"/>
      <c r="F144" s="108"/>
      <c r="G144" s="108"/>
    </row>
    <row r="145" spans="2:7" s="107" customFormat="1" ht="21.75">
      <c r="B145" s="108"/>
      <c r="C145" s="108"/>
      <c r="D145" s="108"/>
      <c r="E145" s="108"/>
      <c r="F145" s="108"/>
      <c r="G145" s="108"/>
    </row>
    <row r="146" spans="2:7" s="107" customFormat="1" ht="21.75">
      <c r="B146" s="108"/>
      <c r="C146" s="108"/>
      <c r="D146" s="108"/>
      <c r="E146" s="108"/>
      <c r="F146" s="108"/>
      <c r="G146" s="108"/>
    </row>
    <row r="147" spans="2:7" s="107" customFormat="1" ht="21.75">
      <c r="B147" s="108"/>
      <c r="C147" s="108"/>
      <c r="D147" s="108"/>
      <c r="E147" s="108"/>
      <c r="F147" s="108"/>
      <c r="G147" s="108"/>
    </row>
    <row r="148" spans="2:7" s="107" customFormat="1" ht="21.75">
      <c r="B148" s="108"/>
      <c r="C148" s="108"/>
      <c r="D148" s="108"/>
      <c r="E148" s="108"/>
      <c r="F148" s="108"/>
      <c r="G148" s="108"/>
    </row>
    <row r="149" spans="2:7" s="107" customFormat="1" ht="21.75">
      <c r="B149" s="108"/>
      <c r="C149" s="108"/>
      <c r="D149" s="108"/>
      <c r="E149" s="108"/>
      <c r="F149" s="108"/>
      <c r="G149" s="108"/>
    </row>
    <row r="150" spans="2:7" s="107" customFormat="1" ht="21.75">
      <c r="B150" s="108"/>
      <c r="C150" s="108"/>
      <c r="D150" s="108"/>
      <c r="E150" s="108"/>
      <c r="F150" s="108"/>
      <c r="G150" s="108"/>
    </row>
    <row r="151" spans="2:7" s="107" customFormat="1" ht="21.75">
      <c r="B151" s="108"/>
      <c r="C151" s="108"/>
      <c r="D151" s="108"/>
      <c r="E151" s="108"/>
      <c r="F151" s="108"/>
      <c r="G151" s="108"/>
    </row>
    <row r="152" spans="2:7" s="107" customFormat="1" ht="21.75">
      <c r="B152" s="108"/>
      <c r="C152" s="108"/>
      <c r="D152" s="108"/>
      <c r="E152" s="108"/>
      <c r="F152" s="108"/>
      <c r="G152" s="108"/>
    </row>
    <row r="153" spans="2:7" s="107" customFormat="1" ht="21.75">
      <c r="B153" s="108"/>
      <c r="C153" s="108"/>
      <c r="D153" s="108"/>
      <c r="E153" s="108"/>
      <c r="F153" s="108"/>
      <c r="G153" s="108"/>
    </row>
    <row r="154" spans="2:7" s="107" customFormat="1" ht="21.75">
      <c r="B154" s="108"/>
      <c r="C154" s="108"/>
      <c r="D154" s="108"/>
      <c r="E154" s="108"/>
      <c r="F154" s="108"/>
      <c r="G154" s="108"/>
    </row>
    <row r="155" spans="2:7" s="107" customFormat="1" ht="21.75">
      <c r="B155" s="108"/>
      <c r="C155" s="108"/>
      <c r="D155" s="108"/>
      <c r="E155" s="108"/>
      <c r="F155" s="108"/>
      <c r="G155" s="108"/>
    </row>
    <row r="156" spans="2:7" s="107" customFormat="1" ht="21.75">
      <c r="B156" s="108"/>
      <c r="C156" s="108"/>
      <c r="D156" s="108"/>
      <c r="E156" s="108"/>
      <c r="F156" s="108"/>
      <c r="G156" s="108"/>
    </row>
    <row r="157" spans="2:7" s="107" customFormat="1" ht="21.75">
      <c r="B157" s="108"/>
      <c r="C157" s="108"/>
      <c r="D157" s="108"/>
      <c r="E157" s="108"/>
      <c r="F157" s="108"/>
      <c r="G157" s="108"/>
    </row>
    <row r="158" spans="2:7" s="107" customFormat="1" ht="21.75">
      <c r="B158" s="108"/>
      <c r="C158" s="108"/>
      <c r="D158" s="108"/>
      <c r="E158" s="108"/>
      <c r="F158" s="108"/>
      <c r="G158" s="108"/>
    </row>
    <row r="159" spans="2:7" s="107" customFormat="1" ht="21.75">
      <c r="B159" s="108"/>
      <c r="C159" s="108"/>
      <c r="D159" s="108"/>
      <c r="E159" s="108"/>
      <c r="F159" s="108"/>
      <c r="G159" s="108"/>
    </row>
    <row r="160" spans="2:7" s="107" customFormat="1" ht="21.75">
      <c r="B160" s="108"/>
      <c r="C160" s="108"/>
      <c r="D160" s="108"/>
      <c r="E160" s="108"/>
      <c r="F160" s="108"/>
      <c r="G160" s="108"/>
    </row>
    <row r="161" spans="2:7" s="107" customFormat="1" ht="21.75">
      <c r="B161" s="108"/>
      <c r="C161" s="108"/>
      <c r="D161" s="108"/>
      <c r="E161" s="108"/>
      <c r="F161" s="108"/>
      <c r="G161" s="108"/>
    </row>
    <row r="162" spans="2:7" s="107" customFormat="1" ht="21.75">
      <c r="B162" s="108"/>
      <c r="C162" s="108"/>
      <c r="D162" s="108"/>
      <c r="E162" s="108"/>
      <c r="F162" s="108"/>
      <c r="G162" s="108"/>
    </row>
    <row r="163" spans="2:7" s="107" customFormat="1" ht="21.75">
      <c r="B163" s="108"/>
      <c r="C163" s="108"/>
      <c r="D163" s="108"/>
      <c r="E163" s="108"/>
      <c r="F163" s="108"/>
      <c r="G163" s="108"/>
    </row>
    <row r="164" spans="2:7" s="107" customFormat="1" ht="21.75">
      <c r="B164" s="108"/>
      <c r="C164" s="108"/>
      <c r="D164" s="108"/>
      <c r="E164" s="108"/>
      <c r="F164" s="108"/>
      <c r="G164" s="108"/>
    </row>
    <row r="165" spans="2:7" s="107" customFormat="1" ht="21.75">
      <c r="B165" s="108"/>
      <c r="C165" s="108"/>
      <c r="D165" s="108"/>
      <c r="E165" s="108"/>
      <c r="F165" s="108"/>
      <c r="G165" s="108"/>
    </row>
    <row r="166" spans="2:7" s="107" customFormat="1" ht="21.75">
      <c r="B166" s="108"/>
      <c r="C166" s="108"/>
      <c r="D166" s="108"/>
      <c r="E166" s="108"/>
      <c r="F166" s="108"/>
      <c r="G166" s="108"/>
    </row>
    <row r="167" spans="2:7" s="107" customFormat="1" ht="21.75">
      <c r="B167" s="108"/>
      <c r="C167" s="108"/>
      <c r="D167" s="108"/>
      <c r="E167" s="108"/>
      <c r="F167" s="108"/>
      <c r="G167" s="108"/>
    </row>
    <row r="168" spans="2:7" s="107" customFormat="1" ht="21.75">
      <c r="B168" s="108"/>
      <c r="C168" s="108"/>
      <c r="D168" s="108"/>
      <c r="E168" s="108"/>
      <c r="F168" s="108"/>
      <c r="G168" s="108"/>
    </row>
    <row r="169" spans="2:7" s="107" customFormat="1" ht="21.75">
      <c r="B169" s="108"/>
      <c r="C169" s="108"/>
      <c r="D169" s="108"/>
      <c r="E169" s="108"/>
      <c r="F169" s="108"/>
      <c r="G169" s="108"/>
    </row>
    <row r="170" spans="2:7" s="107" customFormat="1" ht="21.75">
      <c r="B170" s="108"/>
      <c r="C170" s="108"/>
      <c r="D170" s="108"/>
      <c r="E170" s="108"/>
      <c r="F170" s="108"/>
      <c r="G170" s="108"/>
    </row>
    <row r="171" spans="2:7" s="107" customFormat="1" ht="21.75">
      <c r="B171" s="108"/>
      <c r="C171" s="108"/>
      <c r="D171" s="108"/>
      <c r="E171" s="108"/>
      <c r="F171" s="108"/>
      <c r="G171" s="108"/>
    </row>
    <row r="172" spans="2:7" s="107" customFormat="1" ht="21.75">
      <c r="B172" s="108"/>
      <c r="C172" s="108"/>
      <c r="D172" s="108"/>
      <c r="E172" s="108"/>
      <c r="F172" s="108"/>
      <c r="G172" s="108"/>
    </row>
    <row r="173" spans="2:7" s="107" customFormat="1" ht="21.75">
      <c r="B173" s="108"/>
      <c r="C173" s="108"/>
      <c r="D173" s="108"/>
      <c r="E173" s="108"/>
      <c r="F173" s="108"/>
      <c r="G173" s="108"/>
    </row>
    <row r="174" spans="2:7" s="107" customFormat="1" ht="21.75">
      <c r="B174" s="108"/>
      <c r="C174" s="108"/>
      <c r="D174" s="108"/>
      <c r="E174" s="108"/>
      <c r="F174" s="108"/>
      <c r="G174" s="108"/>
    </row>
    <row r="175" spans="2:7" s="107" customFormat="1" ht="21.75">
      <c r="B175" s="108"/>
      <c r="C175" s="108"/>
      <c r="D175" s="108"/>
      <c r="E175" s="108"/>
      <c r="F175" s="108"/>
      <c r="G175" s="108"/>
    </row>
    <row r="176" spans="2:7" s="107" customFormat="1" ht="21.75">
      <c r="B176" s="108"/>
      <c r="C176" s="108"/>
      <c r="D176" s="108"/>
      <c r="E176" s="108"/>
      <c r="F176" s="108"/>
      <c r="G176" s="108"/>
    </row>
    <row r="177" spans="2:7" s="107" customFormat="1" ht="21.75">
      <c r="B177" s="108"/>
      <c r="C177" s="108"/>
      <c r="D177" s="108"/>
      <c r="E177" s="108"/>
      <c r="F177" s="108"/>
      <c r="G177" s="108"/>
    </row>
    <row r="178" spans="2:7" s="107" customFormat="1" ht="21.75">
      <c r="B178" s="108"/>
      <c r="C178" s="108"/>
      <c r="D178" s="108"/>
      <c r="E178" s="108"/>
      <c r="F178" s="108"/>
      <c r="G178" s="108"/>
    </row>
    <row r="179" spans="2:7" s="107" customFormat="1" ht="21.75">
      <c r="B179" s="108"/>
      <c r="C179" s="108"/>
      <c r="D179" s="108"/>
      <c r="E179" s="108"/>
      <c r="F179" s="108"/>
      <c r="G179" s="108"/>
    </row>
    <row r="180" spans="2:7" s="107" customFormat="1" ht="21.75">
      <c r="B180" s="108"/>
      <c r="C180" s="108"/>
      <c r="D180" s="108"/>
      <c r="E180" s="108"/>
      <c r="F180" s="108"/>
      <c r="G180" s="108"/>
    </row>
    <row r="181" spans="2:7" s="107" customFormat="1" ht="21.75">
      <c r="B181" s="108"/>
      <c r="C181" s="108"/>
      <c r="D181" s="108"/>
      <c r="E181" s="108"/>
      <c r="F181" s="108"/>
      <c r="G181" s="108"/>
    </row>
    <row r="182" spans="2:7" s="107" customFormat="1" ht="21.75">
      <c r="B182" s="108"/>
      <c r="C182" s="108"/>
      <c r="D182" s="108"/>
      <c r="E182" s="108"/>
      <c r="F182" s="108"/>
      <c r="G182" s="108"/>
    </row>
    <row r="183" spans="2:7" s="107" customFormat="1" ht="21.75">
      <c r="B183" s="108"/>
      <c r="C183" s="108"/>
      <c r="D183" s="108"/>
      <c r="E183" s="108"/>
      <c r="F183" s="108"/>
      <c r="G183" s="108"/>
    </row>
    <row r="184" spans="2:7" s="107" customFormat="1" ht="21.75">
      <c r="B184" s="108"/>
      <c r="C184" s="108"/>
      <c r="D184" s="108"/>
      <c r="E184" s="108"/>
      <c r="F184" s="108"/>
      <c r="G184" s="108"/>
    </row>
    <row r="185" spans="2:7" s="107" customFormat="1" ht="21.75">
      <c r="B185" s="108"/>
      <c r="C185" s="108"/>
      <c r="D185" s="108"/>
      <c r="E185" s="108"/>
      <c r="F185" s="108"/>
      <c r="G185" s="108"/>
    </row>
    <row r="186" spans="2:7" s="107" customFormat="1" ht="21.75">
      <c r="B186" s="108"/>
      <c r="C186" s="108"/>
      <c r="D186" s="108"/>
      <c r="E186" s="108"/>
      <c r="F186" s="108"/>
      <c r="G186" s="108"/>
    </row>
    <row r="187" spans="2:7" s="107" customFormat="1" ht="21.75">
      <c r="B187" s="108"/>
      <c r="C187" s="108"/>
      <c r="D187" s="108"/>
      <c r="E187" s="108"/>
      <c r="F187" s="108"/>
      <c r="G187" s="108"/>
    </row>
    <row r="188" spans="2:7" s="107" customFormat="1" ht="21.75">
      <c r="B188" s="108"/>
      <c r="C188" s="108"/>
      <c r="D188" s="108"/>
      <c r="E188" s="108"/>
      <c r="F188" s="108"/>
      <c r="G188" s="108"/>
    </row>
    <row r="189" spans="2:7" s="107" customFormat="1" ht="21.75">
      <c r="B189" s="108"/>
      <c r="C189" s="108"/>
      <c r="D189" s="108"/>
      <c r="E189" s="108"/>
      <c r="F189" s="108"/>
      <c r="G189" s="108"/>
    </row>
    <row r="190" spans="2:7" s="107" customFormat="1" ht="21.75">
      <c r="B190" s="108"/>
      <c r="C190" s="108"/>
      <c r="D190" s="108"/>
      <c r="E190" s="108"/>
      <c r="F190" s="108"/>
      <c r="G190" s="108"/>
    </row>
    <row r="191" spans="2:7" s="107" customFormat="1" ht="21.75">
      <c r="B191" s="108"/>
      <c r="C191" s="108"/>
      <c r="D191" s="108"/>
      <c r="E191" s="108"/>
      <c r="F191" s="108"/>
      <c r="G191" s="108"/>
    </row>
    <row r="192" spans="2:7" s="107" customFormat="1" ht="21.75">
      <c r="B192" s="108"/>
      <c r="C192" s="108"/>
      <c r="D192" s="108"/>
      <c r="E192" s="108"/>
      <c r="F192" s="108"/>
      <c r="G192" s="108"/>
    </row>
    <row r="193" spans="2:7" s="107" customFormat="1" ht="21.75">
      <c r="B193" s="108"/>
      <c r="C193" s="108"/>
      <c r="D193" s="108"/>
      <c r="E193" s="108"/>
      <c r="F193" s="108"/>
      <c r="G193" s="108"/>
    </row>
    <row r="194" spans="2:7" s="107" customFormat="1" ht="21.75">
      <c r="B194" s="108"/>
      <c r="C194" s="108"/>
      <c r="D194" s="108"/>
      <c r="E194" s="108"/>
      <c r="F194" s="108"/>
      <c r="G194" s="108"/>
    </row>
    <row r="195" spans="2:7" s="107" customFormat="1" ht="21.75">
      <c r="B195" s="108"/>
      <c r="C195" s="108"/>
      <c r="D195" s="108"/>
      <c r="E195" s="108"/>
      <c r="F195" s="108"/>
      <c r="G195" s="108"/>
    </row>
    <row r="196" spans="2:7" s="107" customFormat="1" ht="21.75">
      <c r="B196" s="108"/>
      <c r="C196" s="108"/>
      <c r="D196" s="108"/>
      <c r="E196" s="108"/>
      <c r="F196" s="108"/>
      <c r="G196" s="108"/>
    </row>
  </sheetData>
  <sheetProtection/>
  <mergeCells count="6">
    <mergeCell ref="A78:G78"/>
    <mergeCell ref="A79:G79"/>
    <mergeCell ref="A1:G1"/>
    <mergeCell ref="A2:G2"/>
    <mergeCell ref="A39:G39"/>
    <mergeCell ref="A40:G40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pane ySplit="1" topLeftCell="A8" activePane="bottomLeft" state="frozen"/>
      <selection pane="topLeft" activeCell="A3" sqref="A3"/>
      <selection pane="bottomLeft" activeCell="C12" sqref="C12"/>
    </sheetView>
  </sheetViews>
  <sheetFormatPr defaultColWidth="9.140625" defaultRowHeight="12.75"/>
  <cols>
    <col min="1" max="1" width="30.28125" style="5" customWidth="1"/>
    <col min="2" max="2" width="11.8515625" style="5" customWidth="1"/>
    <col min="3" max="3" width="13.421875" style="28" customWidth="1"/>
    <col min="4" max="4" width="11.00390625" style="5" bestFit="1" customWidth="1"/>
    <col min="5" max="5" width="12.140625" style="96" customWidth="1"/>
    <col min="6" max="6" width="10.28125" style="5" customWidth="1"/>
    <col min="7" max="7" width="12.28125" style="5" customWidth="1"/>
    <col min="8" max="10" width="9.140625" style="5" customWidth="1"/>
    <col min="11" max="11" width="12.421875" style="33" bestFit="1" customWidth="1"/>
    <col min="12" max="16384" width="9.140625" style="5" customWidth="1"/>
  </cols>
  <sheetData>
    <row r="1" spans="1:7" ht="24">
      <c r="A1" s="594" t="s">
        <v>317</v>
      </c>
      <c r="B1" s="594"/>
      <c r="C1" s="594"/>
      <c r="D1" s="594"/>
      <c r="E1" s="594"/>
      <c r="F1" s="594"/>
      <c r="G1" s="594"/>
    </row>
    <row r="2" spans="1:8" ht="24">
      <c r="A2" s="597" t="s">
        <v>166</v>
      </c>
      <c r="B2" s="598"/>
      <c r="C2" s="598"/>
      <c r="D2" s="598"/>
      <c r="E2" s="598"/>
      <c r="F2" s="598"/>
      <c r="G2" s="598"/>
      <c r="H2" s="161"/>
    </row>
    <row r="3" spans="1:7" ht="21.75">
      <c r="A3" s="21" t="s">
        <v>144</v>
      </c>
      <c r="B3" s="139" t="s">
        <v>34</v>
      </c>
      <c r="C3" s="140" t="s">
        <v>0</v>
      </c>
      <c r="D3" s="139" t="s">
        <v>1</v>
      </c>
      <c r="E3" s="140" t="s">
        <v>2</v>
      </c>
      <c r="F3" s="139" t="s">
        <v>20</v>
      </c>
      <c r="G3" s="139" t="s">
        <v>4</v>
      </c>
    </row>
    <row r="4" spans="1:7" ht="21.75">
      <c r="A4" s="141" t="s">
        <v>145</v>
      </c>
      <c r="B4" s="34"/>
      <c r="C4" s="6"/>
      <c r="D4" s="34"/>
      <c r="E4" s="34"/>
      <c r="F4" s="34"/>
      <c r="G4" s="34"/>
    </row>
    <row r="5" spans="1:7" ht="21.75" hidden="1">
      <c r="A5" s="26" t="s">
        <v>146</v>
      </c>
      <c r="B5" s="35"/>
      <c r="C5" s="8"/>
      <c r="D5" s="35"/>
      <c r="E5" s="35"/>
      <c r="F5" s="35"/>
      <c r="G5" s="35">
        <f>SUM(B5:F5)</f>
        <v>0</v>
      </c>
    </row>
    <row r="6" spans="1:7" ht="19.5" customHeight="1">
      <c r="A6" s="25" t="s">
        <v>147</v>
      </c>
      <c r="B6" s="35">
        <v>34846</v>
      </c>
      <c r="C6" s="8"/>
      <c r="D6" s="35"/>
      <c r="E6" s="35"/>
      <c r="F6" s="35"/>
      <c r="G6" s="35">
        <f>SUM(B6:F6)</f>
        <v>34846</v>
      </c>
    </row>
    <row r="7" spans="1:7" ht="19.5" customHeight="1">
      <c r="A7" s="25" t="s">
        <v>328</v>
      </c>
      <c r="B7" s="35">
        <v>42600</v>
      </c>
      <c r="C7" s="8"/>
      <c r="D7" s="35"/>
      <c r="E7" s="35">
        <v>4200</v>
      </c>
      <c r="F7" s="35"/>
      <c r="G7" s="35">
        <f aca="true" t="shared" si="0" ref="G7:G14">SUM(B7:F7)</f>
        <v>46800</v>
      </c>
    </row>
    <row r="8" spans="1:7" ht="19.5" customHeight="1">
      <c r="A8" s="26" t="s">
        <v>148</v>
      </c>
      <c r="C8" s="8"/>
      <c r="D8" s="35"/>
      <c r="E8" s="33">
        <v>158618.89</v>
      </c>
      <c r="F8" s="35"/>
      <c r="G8" s="35">
        <f t="shared" si="0"/>
        <v>158618.89</v>
      </c>
    </row>
    <row r="9" spans="1:7" ht="21.75" hidden="1">
      <c r="A9" s="26" t="s">
        <v>149</v>
      </c>
      <c r="B9" s="35"/>
      <c r="C9" s="8"/>
      <c r="D9" s="35"/>
      <c r="E9" s="35"/>
      <c r="F9" s="35"/>
      <c r="G9" s="35">
        <f t="shared" si="0"/>
        <v>0</v>
      </c>
    </row>
    <row r="10" spans="1:7" ht="21.75" hidden="1">
      <c r="A10" s="26" t="s">
        <v>150</v>
      </c>
      <c r="B10" s="35"/>
      <c r="C10" s="8"/>
      <c r="D10" s="35"/>
      <c r="E10" s="35"/>
      <c r="F10" s="35"/>
      <c r="G10" s="35">
        <f t="shared" si="0"/>
        <v>0</v>
      </c>
    </row>
    <row r="11" spans="1:7" ht="21.75" hidden="1">
      <c r="A11" s="26" t="s">
        <v>151</v>
      </c>
      <c r="B11" s="35"/>
      <c r="C11" s="8"/>
      <c r="D11" s="35"/>
      <c r="E11" s="35"/>
      <c r="F11" s="35"/>
      <c r="G11" s="35">
        <f t="shared" si="0"/>
        <v>0</v>
      </c>
    </row>
    <row r="12" spans="1:7" ht="21.75">
      <c r="A12" s="26" t="s">
        <v>152</v>
      </c>
      <c r="C12" s="35">
        <v>1331976</v>
      </c>
      <c r="D12" s="35"/>
      <c r="E12" s="35">
        <v>9800</v>
      </c>
      <c r="F12" s="35"/>
      <c r="G12" s="35">
        <f>SUM(C12:F12)</f>
        <v>1341776</v>
      </c>
    </row>
    <row r="13" spans="1:7" ht="21.75" hidden="1">
      <c r="A13" s="26" t="s">
        <v>153</v>
      </c>
      <c r="B13" s="35"/>
      <c r="C13" s="8"/>
      <c r="D13" s="35"/>
      <c r="E13" s="35"/>
      <c r="F13" s="35"/>
      <c r="G13" s="35">
        <f t="shared" si="0"/>
        <v>0</v>
      </c>
    </row>
    <row r="14" spans="1:7" ht="21.75">
      <c r="A14" s="27" t="s">
        <v>154</v>
      </c>
      <c r="B14" s="36">
        <v>828</v>
      </c>
      <c r="C14" s="10"/>
      <c r="D14" s="36"/>
      <c r="E14" s="36">
        <v>15000</v>
      </c>
      <c r="F14" s="36"/>
      <c r="G14" s="35">
        <f t="shared" si="0"/>
        <v>15828</v>
      </c>
    </row>
    <row r="15" spans="1:7" ht="21.75">
      <c r="A15" s="524" t="s">
        <v>77</v>
      </c>
      <c r="B15" s="530">
        <f>SUM(B5:B14)</f>
        <v>78274</v>
      </c>
      <c r="C15" s="530">
        <f>SUM(C5:C14)</f>
        <v>1331976</v>
      </c>
      <c r="D15" s="530">
        <f>SUM(D5:D14)</f>
        <v>0</v>
      </c>
      <c r="E15" s="530">
        <f>SUM(E5:E14)</f>
        <v>187618.89</v>
      </c>
      <c r="F15" s="530">
        <f>SUM(F5:F14)</f>
        <v>0</v>
      </c>
      <c r="G15" s="530">
        <f>SUM(B15:F15)</f>
        <v>1597868.8900000001</v>
      </c>
    </row>
    <row r="16" spans="1:7" ht="21.75">
      <c r="A16" s="148" t="s">
        <v>69</v>
      </c>
      <c r="B16" s="34"/>
      <c r="C16" s="6"/>
      <c r="D16" s="34"/>
      <c r="E16" s="164"/>
      <c r="F16" s="34"/>
      <c r="G16" s="34"/>
    </row>
    <row r="17" spans="1:7" ht="21.75" hidden="1">
      <c r="A17" s="87" t="s">
        <v>155</v>
      </c>
      <c r="B17" s="525"/>
      <c r="C17" s="525"/>
      <c r="D17" s="525"/>
      <c r="E17" s="525"/>
      <c r="F17" s="525"/>
      <c r="G17" s="525">
        <f aca="true" t="shared" si="1" ref="G17:G22">SUM(B17:F17)</f>
        <v>0</v>
      </c>
    </row>
    <row r="18" spans="1:7" ht="21.75" hidden="1">
      <c r="A18" s="26" t="s">
        <v>156</v>
      </c>
      <c r="B18" s="35"/>
      <c r="C18" s="8"/>
      <c r="D18" s="35"/>
      <c r="E18" s="35"/>
      <c r="F18" s="35"/>
      <c r="G18" s="525">
        <f t="shared" si="1"/>
        <v>0</v>
      </c>
    </row>
    <row r="19" spans="1:10" ht="21.75" hidden="1">
      <c r="A19" s="26" t="s">
        <v>157</v>
      </c>
      <c r="B19" s="8"/>
      <c r="C19" s="8"/>
      <c r="D19" s="26"/>
      <c r="E19" s="544"/>
      <c r="F19" s="35"/>
      <c r="G19" s="525">
        <f t="shared" si="1"/>
        <v>0</v>
      </c>
      <c r="J19" s="5">
        <v>1280200</v>
      </c>
    </row>
    <row r="20" spans="1:11" ht="21.75">
      <c r="A20" s="26" t="s">
        <v>158</v>
      </c>
      <c r="B20" s="35"/>
      <c r="C20" s="8"/>
      <c r="D20" s="35">
        <v>310000</v>
      </c>
      <c r="E20" s="8">
        <v>80000</v>
      </c>
      <c r="F20" s="35"/>
      <c r="G20" s="535">
        <f t="shared" si="1"/>
        <v>390000</v>
      </c>
      <c r="J20" s="5">
        <v>359000</v>
      </c>
      <c r="K20" s="33">
        <f>SUM(J20:J21)</f>
        <v>393600</v>
      </c>
    </row>
    <row r="21" spans="1:10" ht="21.75">
      <c r="A21" s="151" t="s">
        <v>159</v>
      </c>
      <c r="B21" s="36">
        <v>17000</v>
      </c>
      <c r="C21" s="10"/>
      <c r="D21" s="36"/>
      <c r="E21" s="36"/>
      <c r="F21" s="36"/>
      <c r="G21" s="525">
        <f t="shared" si="1"/>
        <v>17000</v>
      </c>
      <c r="J21" s="5">
        <v>34600</v>
      </c>
    </row>
    <row r="22" spans="1:10" ht="21.75">
      <c r="A22" s="146" t="s">
        <v>160</v>
      </c>
      <c r="B22" s="541">
        <f>SUM(B17:B21)</f>
        <v>17000</v>
      </c>
      <c r="C22" s="541">
        <f>SUM(C17:C21)</f>
        <v>0</v>
      </c>
      <c r="D22" s="541">
        <f>SUM(D17:D21)</f>
        <v>310000</v>
      </c>
      <c r="E22" s="541">
        <f>SUM(E17:E21)</f>
        <v>80000</v>
      </c>
      <c r="F22" s="541">
        <f>SUM(F17:F21)</f>
        <v>0</v>
      </c>
      <c r="G22" s="530">
        <f t="shared" si="1"/>
        <v>407000</v>
      </c>
      <c r="J22" s="5">
        <f>SUM(J19:J21)</f>
        <v>1673800</v>
      </c>
    </row>
    <row r="23" spans="1:7" ht="21.75">
      <c r="A23" s="154" t="s">
        <v>306</v>
      </c>
      <c r="B23" s="38"/>
      <c r="C23" s="14"/>
      <c r="D23" s="38"/>
      <c r="E23" s="38"/>
      <c r="F23" s="38"/>
      <c r="G23" s="38"/>
    </row>
    <row r="24" spans="1:7" ht="21.75">
      <c r="A24" s="29" t="s">
        <v>329</v>
      </c>
      <c r="B24" s="35"/>
      <c r="C24" s="8">
        <v>10000</v>
      </c>
      <c r="D24" s="35">
        <v>1000</v>
      </c>
      <c r="E24" s="35">
        <v>3920</v>
      </c>
      <c r="F24" s="35"/>
      <c r="G24" s="35">
        <f>SUM(B24:F24)</f>
        <v>14920</v>
      </c>
    </row>
    <row r="25" spans="1:7" ht="21.75">
      <c r="A25" s="531" t="s">
        <v>330</v>
      </c>
      <c r="B25" s="527">
        <v>80551.42</v>
      </c>
      <c r="C25" s="528"/>
      <c r="D25" s="527"/>
      <c r="E25" s="527"/>
      <c r="F25" s="527"/>
      <c r="G25" s="527">
        <f>SUM(B25:F25)</f>
        <v>80551.42</v>
      </c>
    </row>
    <row r="26" spans="1:7" ht="21.75">
      <c r="A26" s="158" t="s">
        <v>162</v>
      </c>
      <c r="B26" s="152">
        <f>SUM(B24:B25)</f>
        <v>80551.42</v>
      </c>
      <c r="C26" s="152">
        <f>SUM(C24:C25)</f>
        <v>10000</v>
      </c>
      <c r="D26" s="152">
        <f>SUM(D24:D25)</f>
        <v>1000</v>
      </c>
      <c r="E26" s="152">
        <f>SUM(E24:E25)</f>
        <v>3920</v>
      </c>
      <c r="F26" s="152">
        <f>SUM(F24:F25)</f>
        <v>0</v>
      </c>
      <c r="G26" s="152">
        <f>SUM(B26:F26)</f>
        <v>95471.42</v>
      </c>
    </row>
    <row r="27" spans="1:11" ht="21.75">
      <c r="A27" s="391" t="s">
        <v>307</v>
      </c>
      <c r="B27" s="532"/>
      <c r="C27" s="533"/>
      <c r="D27" s="532"/>
      <c r="E27" s="532"/>
      <c r="F27" s="532"/>
      <c r="G27" s="532"/>
      <c r="K27" s="33">
        <v>3657000</v>
      </c>
    </row>
    <row r="28" spans="1:11" ht="21.75">
      <c r="A28" s="393" t="s">
        <v>308</v>
      </c>
      <c r="B28" s="38"/>
      <c r="C28" s="14"/>
      <c r="D28" s="38"/>
      <c r="E28" s="404"/>
      <c r="F28" s="38"/>
      <c r="G28" s="38"/>
      <c r="K28" s="33">
        <v>1673800</v>
      </c>
    </row>
    <row r="29" spans="1:11" ht="21.75">
      <c r="A29" s="393" t="s">
        <v>309</v>
      </c>
      <c r="B29" s="35">
        <v>118500</v>
      </c>
      <c r="C29" s="8"/>
      <c r="D29" s="35"/>
      <c r="E29" s="8"/>
      <c r="F29" s="35"/>
      <c r="G29" s="38">
        <f aca="true" t="shared" si="2" ref="G29:G34">SUM(B29:F29)</f>
        <v>118500</v>
      </c>
      <c r="K29" s="33">
        <v>40000</v>
      </c>
    </row>
    <row r="30" spans="1:11" ht="21.75" hidden="1">
      <c r="A30" s="395" t="s">
        <v>310</v>
      </c>
      <c r="B30" s="527"/>
      <c r="C30" s="528"/>
      <c r="D30" s="527"/>
      <c r="E30" s="528"/>
      <c r="F30" s="527"/>
      <c r="G30" s="38">
        <f t="shared" si="2"/>
        <v>0</v>
      </c>
      <c r="K30" s="33">
        <v>1500000</v>
      </c>
    </row>
    <row r="31" spans="1:11" ht="21.75" hidden="1">
      <c r="A31" s="397" t="s">
        <v>311</v>
      </c>
      <c r="B31" s="535"/>
      <c r="C31" s="535"/>
      <c r="D31" s="535"/>
      <c r="E31" s="535"/>
      <c r="F31" s="535"/>
      <c r="G31" s="38">
        <f t="shared" si="2"/>
        <v>0</v>
      </c>
      <c r="K31" s="33">
        <f>SUM(K27:K30)</f>
        <v>6870800</v>
      </c>
    </row>
    <row r="32" spans="1:9" ht="43.5" hidden="1">
      <c r="A32" s="398" t="s">
        <v>326</v>
      </c>
      <c r="B32" s="526"/>
      <c r="C32" s="526"/>
      <c r="D32" s="526"/>
      <c r="E32" s="526"/>
      <c r="F32" s="526"/>
      <c r="G32" s="38">
        <f t="shared" si="2"/>
        <v>0</v>
      </c>
      <c r="I32" s="5">
        <v>3325000</v>
      </c>
    </row>
    <row r="33" spans="1:7" ht="43.5" hidden="1">
      <c r="A33" s="399" t="s">
        <v>327</v>
      </c>
      <c r="B33" s="527"/>
      <c r="C33" s="528"/>
      <c r="D33" s="527"/>
      <c r="E33" s="529"/>
      <c r="F33" s="527"/>
      <c r="G33" s="38">
        <f t="shared" si="2"/>
        <v>0</v>
      </c>
    </row>
    <row r="34" spans="1:7" ht="21.75">
      <c r="A34" s="400" t="s">
        <v>314</v>
      </c>
      <c r="B34" s="530">
        <f>SUM(B29:B33)</f>
        <v>118500</v>
      </c>
      <c r="C34" s="530">
        <f>SUM(C29:C33)</f>
        <v>0</v>
      </c>
      <c r="D34" s="530">
        <f>SUM(D29:D33)</f>
        <v>0</v>
      </c>
      <c r="E34" s="530">
        <f>SUM(E29:E33)</f>
        <v>0</v>
      </c>
      <c r="F34" s="530">
        <f>SUM(F29:F33)</f>
        <v>0</v>
      </c>
      <c r="G34" s="530">
        <f t="shared" si="2"/>
        <v>118500</v>
      </c>
    </row>
    <row r="35" spans="1:7" ht="21.75">
      <c r="A35" s="391" t="s">
        <v>331</v>
      </c>
      <c r="B35" s="532"/>
      <c r="C35" s="533"/>
      <c r="D35" s="532"/>
      <c r="E35" s="534"/>
      <c r="F35" s="532"/>
      <c r="G35" s="532"/>
    </row>
    <row r="36" spans="1:7" ht="21.75">
      <c r="A36" s="393" t="s">
        <v>332</v>
      </c>
      <c r="B36" s="535">
        <v>24900</v>
      </c>
      <c r="C36" s="215"/>
      <c r="D36" s="535"/>
      <c r="E36" s="536"/>
      <c r="F36" s="535"/>
      <c r="G36" s="535">
        <f>SUM(B36:F36)</f>
        <v>24900</v>
      </c>
    </row>
    <row r="37" spans="1:7" ht="21.75">
      <c r="A37" s="537" t="s">
        <v>333</v>
      </c>
      <c r="B37" s="538">
        <v>191114</v>
      </c>
      <c r="C37" s="539"/>
      <c r="D37" s="538"/>
      <c r="E37" s="540">
        <v>2500</v>
      </c>
      <c r="F37" s="538"/>
      <c r="G37" s="538">
        <f>SUM(B37:F37)</f>
        <v>193614</v>
      </c>
    </row>
    <row r="38" spans="1:7" ht="21.75">
      <c r="A38" s="524" t="s">
        <v>334</v>
      </c>
      <c r="B38" s="530">
        <f>SUM(B36:B37)</f>
        <v>216014</v>
      </c>
      <c r="C38" s="530">
        <f>SUM(C36:C37)</f>
        <v>0</v>
      </c>
      <c r="D38" s="530">
        <f>SUM(D36:D37)</f>
        <v>0</v>
      </c>
      <c r="E38" s="530">
        <f>SUM(E36:E37)</f>
        <v>2500</v>
      </c>
      <c r="F38" s="530">
        <f>SUM(F36:F37)</f>
        <v>0</v>
      </c>
      <c r="G38" s="530">
        <f>SUM(B38:F38)</f>
        <v>218514</v>
      </c>
    </row>
    <row r="39" spans="1:7" ht="21.75">
      <c r="A39" s="159" t="s">
        <v>4</v>
      </c>
      <c r="B39" s="542">
        <f>SUM(B15+B22+B26+B34+B38)</f>
        <v>510339.42</v>
      </c>
      <c r="C39" s="542">
        <f>SUM(C15+C22+C26+C34+C38)</f>
        <v>1341976</v>
      </c>
      <c r="D39" s="542">
        <f>SUM(D15+D22+D26+D34+D38)</f>
        <v>311000</v>
      </c>
      <c r="E39" s="542">
        <f>SUM(E15+E22+E26+E34+E38)</f>
        <v>274038.89</v>
      </c>
      <c r="F39" s="542">
        <f>SUM(F15+F22+F26+F34+F38)</f>
        <v>0</v>
      </c>
      <c r="G39" s="542">
        <f>SUM(B39:F39)</f>
        <v>2437354.31</v>
      </c>
    </row>
  </sheetData>
  <sheetProtection/>
  <mergeCells count="2">
    <mergeCell ref="A1:G1"/>
    <mergeCell ref="A2:G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1">
      <selection activeCell="I9" sqref="I9"/>
    </sheetView>
  </sheetViews>
  <sheetFormatPr defaultColWidth="9.140625" defaultRowHeight="12.75"/>
  <cols>
    <col min="1" max="1" width="20.7109375" style="543" customWidth="1"/>
    <col min="2" max="2" width="12.8515625" style="545" customWidth="1"/>
    <col min="3" max="3" width="11.8515625" style="545" customWidth="1"/>
    <col min="4" max="4" width="7.8515625" style="545" customWidth="1"/>
    <col min="5" max="5" width="12.421875" style="545" customWidth="1"/>
    <col min="6" max="6" width="7.8515625" style="545" customWidth="1"/>
    <col min="7" max="7" width="12.7109375" style="545" customWidth="1"/>
    <col min="8" max="8" width="12.00390625" style="545" customWidth="1"/>
    <col min="9" max="9" width="12.421875" style="543" bestFit="1" customWidth="1"/>
    <col min="10" max="10" width="11.140625" style="543" bestFit="1" customWidth="1"/>
    <col min="11" max="16384" width="9.140625" style="543" customWidth="1"/>
  </cols>
  <sheetData>
    <row r="1" spans="1:8" ht="21.75">
      <c r="A1" s="601" t="s">
        <v>318</v>
      </c>
      <c r="B1" s="601"/>
      <c r="C1" s="601"/>
      <c r="D1" s="601"/>
      <c r="E1" s="601"/>
      <c r="F1" s="601"/>
      <c r="G1" s="601"/>
      <c r="H1" s="601"/>
    </row>
    <row r="2" spans="1:8" ht="21.75">
      <c r="A2" s="601" t="s">
        <v>319</v>
      </c>
      <c r="B2" s="601"/>
      <c r="C2" s="601"/>
      <c r="D2" s="601"/>
      <c r="E2" s="601"/>
      <c r="F2" s="601"/>
      <c r="G2" s="601"/>
      <c r="H2" s="601"/>
    </row>
    <row r="4" spans="1:8" ht="21.75">
      <c r="A4" s="600" t="s">
        <v>7</v>
      </c>
      <c r="B4" s="599" t="s">
        <v>8</v>
      </c>
      <c r="C4" s="602" t="s">
        <v>27</v>
      </c>
      <c r="D4" s="602" t="s">
        <v>9</v>
      </c>
      <c r="E4" s="599" t="s">
        <v>28</v>
      </c>
      <c r="F4" s="604" t="s">
        <v>9</v>
      </c>
      <c r="G4" s="599" t="s">
        <v>10</v>
      </c>
      <c r="H4" s="602" t="s">
        <v>9</v>
      </c>
    </row>
    <row r="5" spans="1:8" ht="44.25" customHeight="1">
      <c r="A5" s="600"/>
      <c r="B5" s="600"/>
      <c r="C5" s="603"/>
      <c r="D5" s="603"/>
      <c r="E5" s="600"/>
      <c r="F5" s="605"/>
      <c r="G5" s="600"/>
      <c r="H5" s="603"/>
    </row>
    <row r="6" spans="1:8" ht="21.75">
      <c r="A6" s="556" t="s">
        <v>11</v>
      </c>
      <c r="B6" s="70"/>
      <c r="C6" s="70"/>
      <c r="D6" s="70"/>
      <c r="E6" s="70"/>
      <c r="F6" s="557"/>
      <c r="G6" s="70"/>
      <c r="H6" s="70"/>
    </row>
    <row r="7" spans="1:8" ht="24">
      <c r="A7" s="558" t="s">
        <v>14</v>
      </c>
      <c r="B7" s="70">
        <v>905500</v>
      </c>
      <c r="C7" s="70">
        <f>SUM(B7*20)/100</f>
        <v>181100</v>
      </c>
      <c r="D7" s="70">
        <v>20</v>
      </c>
      <c r="E7" s="12">
        <v>287509.56</v>
      </c>
      <c r="F7" s="559">
        <f>SUM(E7*100)/B7</f>
        <v>31.75146990612921</v>
      </c>
      <c r="G7" s="12">
        <f>SUM(B7-E7)</f>
        <v>617990.44</v>
      </c>
      <c r="H7" s="12">
        <f>SUM(100-F7)</f>
        <v>68.24853009387078</v>
      </c>
    </row>
    <row r="8" spans="1:8" ht="21.75">
      <c r="A8" s="560" t="s">
        <v>12</v>
      </c>
      <c r="B8" s="70">
        <v>568900</v>
      </c>
      <c r="C8" s="70">
        <f aca="true" t="shared" si="0" ref="C8:C15">SUM(B8*20)/100</f>
        <v>113780</v>
      </c>
      <c r="D8" s="70">
        <v>20</v>
      </c>
      <c r="E8" s="12">
        <v>206901.56</v>
      </c>
      <c r="F8" s="559">
        <f>SUM(E8*100)/B8</f>
        <v>36.368704517489896</v>
      </c>
      <c r="G8" s="12">
        <f aca="true" t="shared" si="1" ref="G8:G15">SUM(B8-E8)</f>
        <v>361998.44</v>
      </c>
      <c r="H8" s="12">
        <f aca="true" t="shared" si="2" ref="H8:H15">SUM(100-F8)</f>
        <v>63.631295482510104</v>
      </c>
    </row>
    <row r="9" spans="1:8" ht="21.75">
      <c r="A9" s="560" t="s">
        <v>13</v>
      </c>
      <c r="B9" s="70">
        <v>716900</v>
      </c>
      <c r="C9" s="70">
        <f t="shared" si="0"/>
        <v>143380</v>
      </c>
      <c r="D9" s="70">
        <v>20</v>
      </c>
      <c r="E9" s="12">
        <v>206298.73</v>
      </c>
      <c r="F9" s="559">
        <f>SUM(E9*100)/B9</f>
        <v>28.776500209234204</v>
      </c>
      <c r="G9" s="12">
        <f t="shared" si="1"/>
        <v>510601.27</v>
      </c>
      <c r="H9" s="12">
        <f t="shared" si="2"/>
        <v>71.2234997907658</v>
      </c>
    </row>
    <row r="10" spans="1:8" ht="22.5" customHeight="1">
      <c r="A10" s="561" t="s">
        <v>15</v>
      </c>
      <c r="B10" s="70">
        <v>580300</v>
      </c>
      <c r="C10" s="70">
        <f t="shared" si="0"/>
        <v>116060</v>
      </c>
      <c r="D10" s="70">
        <v>20</v>
      </c>
      <c r="E10" s="12">
        <v>48500</v>
      </c>
      <c r="F10" s="559">
        <f>SUM(E10*100)/B10</f>
        <v>8.357745993451664</v>
      </c>
      <c r="G10" s="12">
        <f t="shared" si="1"/>
        <v>531800</v>
      </c>
      <c r="H10" s="12">
        <f t="shared" si="2"/>
        <v>91.64225400654834</v>
      </c>
    </row>
    <row r="11" spans="1:8" ht="21.75">
      <c r="A11" s="560" t="s">
        <v>16</v>
      </c>
      <c r="B11" s="70">
        <v>189500</v>
      </c>
      <c r="C11" s="70">
        <f t="shared" si="0"/>
        <v>37900</v>
      </c>
      <c r="D11" s="70">
        <v>20</v>
      </c>
      <c r="E11" s="12">
        <v>189019.78</v>
      </c>
      <c r="F11" s="559">
        <f>SUM(E11*100)/B11</f>
        <v>99.7465857519789</v>
      </c>
      <c r="G11" s="12">
        <f t="shared" si="1"/>
        <v>480.22000000000116</v>
      </c>
      <c r="H11" s="12">
        <f t="shared" si="2"/>
        <v>0.2534142480211017</v>
      </c>
    </row>
    <row r="12" spans="1:8" ht="21.75">
      <c r="A12" s="560"/>
      <c r="B12" s="70"/>
      <c r="C12" s="70" t="s">
        <v>6</v>
      </c>
      <c r="D12" s="562"/>
      <c r="E12" s="12"/>
      <c r="F12" s="559"/>
      <c r="G12" s="12" t="s">
        <v>6</v>
      </c>
      <c r="H12" s="12" t="s">
        <v>6</v>
      </c>
    </row>
    <row r="13" spans="1:10" ht="21.75">
      <c r="A13" s="556" t="s">
        <v>17</v>
      </c>
      <c r="B13" s="70"/>
      <c r="C13" s="70" t="s">
        <v>6</v>
      </c>
      <c r="D13" s="70"/>
      <c r="E13" s="12"/>
      <c r="F13" s="559"/>
      <c r="G13" s="12" t="s">
        <v>6</v>
      </c>
      <c r="H13" s="12" t="s">
        <v>6</v>
      </c>
      <c r="J13" s="547" t="s">
        <v>6</v>
      </c>
    </row>
    <row r="14" spans="1:8" ht="21.75">
      <c r="A14" s="560" t="s">
        <v>16</v>
      </c>
      <c r="B14" s="70">
        <v>110500</v>
      </c>
      <c r="C14" s="70">
        <f t="shared" si="0"/>
        <v>22100</v>
      </c>
      <c r="D14" s="70">
        <v>20</v>
      </c>
      <c r="E14" s="12">
        <v>29851.4</v>
      </c>
      <c r="F14" s="559">
        <f>SUM(E14*100)/B14</f>
        <v>27.014841628959275</v>
      </c>
      <c r="G14" s="12">
        <f t="shared" si="1"/>
        <v>80648.6</v>
      </c>
      <c r="H14" s="12">
        <f t="shared" si="2"/>
        <v>72.98515837104073</v>
      </c>
    </row>
    <row r="15" spans="1:8" ht="21.75">
      <c r="A15" s="563" t="s">
        <v>4</v>
      </c>
      <c r="B15" s="564">
        <f>SUM(B7:B14)</f>
        <v>3071600</v>
      </c>
      <c r="C15" s="70">
        <f t="shared" si="0"/>
        <v>614320</v>
      </c>
      <c r="D15" s="70">
        <v>20</v>
      </c>
      <c r="E15" s="12">
        <f>SUM(E7:E14)</f>
        <v>968081.03</v>
      </c>
      <c r="F15" s="559">
        <f>SUM(E15*100)/B15</f>
        <v>31.517158158614404</v>
      </c>
      <c r="G15" s="12">
        <f t="shared" si="1"/>
        <v>2103518.9699999997</v>
      </c>
      <c r="H15" s="12">
        <f t="shared" si="2"/>
        <v>68.48284184138559</v>
      </c>
    </row>
    <row r="16" spans="5:10" ht="21.75">
      <c r="E16" s="99"/>
      <c r="F16" s="546"/>
      <c r="G16" s="99"/>
      <c r="H16" s="99"/>
      <c r="I16" s="547">
        <f>SUM(B7:B11)</f>
        <v>2961100</v>
      </c>
      <c r="J16" s="547">
        <f>SUM(B15*20)/100</f>
        <v>614320</v>
      </c>
    </row>
    <row r="17" spans="1:5" ht="21.75">
      <c r="A17" s="548" t="s">
        <v>29</v>
      </c>
      <c r="B17" s="545" t="s">
        <v>39</v>
      </c>
      <c r="E17" s="545" t="s">
        <v>6</v>
      </c>
    </row>
    <row r="18" ht="21.75">
      <c r="B18" s="545" t="s">
        <v>40</v>
      </c>
    </row>
    <row r="19" ht="21.75">
      <c r="B19" s="545" t="s">
        <v>41</v>
      </c>
    </row>
    <row r="20" ht="21.75">
      <c r="B20" s="545" t="s">
        <v>42</v>
      </c>
    </row>
    <row r="21" ht="21.75">
      <c r="B21" s="545" t="s">
        <v>43</v>
      </c>
    </row>
    <row r="41" spans="1:8" s="131" customFormat="1" ht="18" customHeight="1">
      <c r="A41" s="606" t="s">
        <v>118</v>
      </c>
      <c r="B41" s="606"/>
      <c r="C41" s="606"/>
      <c r="D41" s="606"/>
      <c r="E41" s="606"/>
      <c r="F41" s="606"/>
      <c r="G41" s="606"/>
      <c r="H41" s="606"/>
    </row>
    <row r="42" spans="1:8" s="131" customFormat="1" ht="21.75">
      <c r="A42" s="606" t="s">
        <v>119</v>
      </c>
      <c r="B42" s="606"/>
      <c r="C42" s="606"/>
      <c r="D42" s="606"/>
      <c r="E42" s="606"/>
      <c r="F42" s="606"/>
      <c r="G42" s="606"/>
      <c r="H42" s="606"/>
    </row>
    <row r="43" spans="2:8" s="131" customFormat="1" ht="21.75">
      <c r="B43" s="132"/>
      <c r="C43" s="132"/>
      <c r="D43" s="132"/>
      <c r="E43" s="132"/>
      <c r="F43" s="132"/>
      <c r="G43" s="132"/>
      <c r="H43" s="132"/>
    </row>
    <row r="44" spans="1:8" s="131" customFormat="1" ht="21.75">
      <c r="A44" s="607" t="s">
        <v>7</v>
      </c>
      <c r="B44" s="608" t="s">
        <v>8</v>
      </c>
      <c r="C44" s="609" t="s">
        <v>27</v>
      </c>
      <c r="D44" s="609" t="s">
        <v>9</v>
      </c>
      <c r="E44" s="608" t="s">
        <v>28</v>
      </c>
      <c r="F44" s="609" t="s">
        <v>9</v>
      </c>
      <c r="G44" s="608" t="s">
        <v>10</v>
      </c>
      <c r="H44" s="609" t="s">
        <v>9</v>
      </c>
    </row>
    <row r="45" spans="1:8" s="131" customFormat="1" ht="21.75">
      <c r="A45" s="607"/>
      <c r="B45" s="607"/>
      <c r="C45" s="610"/>
      <c r="D45" s="610"/>
      <c r="E45" s="607"/>
      <c r="F45" s="610"/>
      <c r="G45" s="607"/>
      <c r="H45" s="610"/>
    </row>
    <row r="46" spans="1:8" s="131" customFormat="1" ht="21.75">
      <c r="A46" s="550" t="s">
        <v>11</v>
      </c>
      <c r="B46" s="132"/>
      <c r="C46" s="132"/>
      <c r="D46" s="132"/>
      <c r="E46" s="132"/>
      <c r="F46" s="132"/>
      <c r="G46" s="132"/>
      <c r="H46" s="132"/>
    </row>
    <row r="47" spans="1:8" s="131" customFormat="1" ht="21.75">
      <c r="A47" s="131" t="s">
        <v>14</v>
      </c>
      <c r="B47" s="132"/>
      <c r="C47" s="132">
        <f>SUM(B47*44)/100</f>
        <v>0</v>
      </c>
      <c r="D47" s="132">
        <v>42</v>
      </c>
      <c r="E47" s="132">
        <v>426800.2</v>
      </c>
      <c r="F47" s="132" t="e">
        <f>SUM(E47*100/B47)</f>
        <v>#DIV/0!</v>
      </c>
      <c r="G47" s="132">
        <f>SUM(B47-E47)</f>
        <v>-426800.2</v>
      </c>
      <c r="H47" s="132" t="e">
        <f>SUM(100-F47)</f>
        <v>#DIV/0!</v>
      </c>
    </row>
    <row r="48" spans="1:8" s="131" customFormat="1" ht="21.75">
      <c r="A48" s="131" t="s">
        <v>12</v>
      </c>
      <c r="B48" s="132"/>
      <c r="C48" s="132">
        <f>SUM(B48*44)/100</f>
        <v>0</v>
      </c>
      <c r="D48" s="132">
        <v>42</v>
      </c>
      <c r="E48" s="132">
        <v>509792.05</v>
      </c>
      <c r="F48" s="132" t="e">
        <f>SUM(E48*100/B48)</f>
        <v>#DIV/0!</v>
      </c>
      <c r="G48" s="132">
        <f>SUM(B48-E48)</f>
        <v>-509792.05</v>
      </c>
      <c r="H48" s="132" t="e">
        <f>SUM(100-F48)</f>
        <v>#DIV/0!</v>
      </c>
    </row>
    <row r="49" spans="1:8" s="131" customFormat="1" ht="21.75">
      <c r="A49" s="131" t="s">
        <v>13</v>
      </c>
      <c r="B49" s="132"/>
      <c r="C49" s="132">
        <f>SUM(B49*44)/100</f>
        <v>0</v>
      </c>
      <c r="D49" s="132">
        <v>42</v>
      </c>
      <c r="E49" s="132">
        <v>394197.1</v>
      </c>
      <c r="F49" s="132" t="e">
        <f>SUM(E49*100/B49)</f>
        <v>#DIV/0!</v>
      </c>
      <c r="G49" s="132">
        <f>SUM(B49-E49)</f>
        <v>-394197.1</v>
      </c>
      <c r="H49" s="132" t="e">
        <f>SUM(100-F49)</f>
        <v>#DIV/0!</v>
      </c>
    </row>
    <row r="50" spans="1:8" s="131" customFormat="1" ht="43.5">
      <c r="A50" s="551" t="s">
        <v>15</v>
      </c>
      <c r="B50" s="132"/>
      <c r="C50" s="132">
        <f>SUM(B50*44)/100</f>
        <v>0</v>
      </c>
      <c r="D50" s="132">
        <v>42</v>
      </c>
      <c r="E50" s="132">
        <v>192970</v>
      </c>
      <c r="F50" s="132" t="e">
        <f>SUM(E50*100/B50)</f>
        <v>#DIV/0!</v>
      </c>
      <c r="G50" s="132">
        <f>SUM(B50-E50)</f>
        <v>-192970</v>
      </c>
      <c r="H50" s="132" t="e">
        <f>SUM(100-F50)</f>
        <v>#DIV/0!</v>
      </c>
    </row>
    <row r="51" spans="1:10" s="131" customFormat="1" ht="21.75">
      <c r="A51" s="131" t="s">
        <v>16</v>
      </c>
      <c r="B51" s="132"/>
      <c r="C51" s="132">
        <f>SUM(B51*44)/100</f>
        <v>0</v>
      </c>
      <c r="D51" s="132">
        <v>42</v>
      </c>
      <c r="E51" s="132">
        <v>267660.28</v>
      </c>
      <c r="F51" s="132" t="e">
        <f>SUM(E51*100/B51)</f>
        <v>#DIV/0!</v>
      </c>
      <c r="G51" s="132">
        <f>SUM(B51-E51)</f>
        <v>-267660.28</v>
      </c>
      <c r="H51" s="132" t="e">
        <f>SUM(100-F51)</f>
        <v>#DIV/0!</v>
      </c>
      <c r="J51" s="552">
        <f>SUM(B47:B50)</f>
        <v>0</v>
      </c>
    </row>
    <row r="52" spans="2:8" s="131" customFormat="1" ht="21.75">
      <c r="B52" s="132"/>
      <c r="C52" s="553"/>
      <c r="D52" s="553"/>
      <c r="E52" s="132"/>
      <c r="F52" s="132" t="s">
        <v>6</v>
      </c>
      <c r="G52" s="132"/>
      <c r="H52" s="132" t="s">
        <v>6</v>
      </c>
    </row>
    <row r="53" spans="1:8" s="131" customFormat="1" ht="21.75">
      <c r="A53" s="550" t="s">
        <v>17</v>
      </c>
      <c r="B53" s="132"/>
      <c r="C53" s="132"/>
      <c r="D53" s="132"/>
      <c r="E53" s="132"/>
      <c r="F53" s="132" t="s">
        <v>6</v>
      </c>
      <c r="G53" s="132"/>
      <c r="H53" s="132" t="s">
        <v>6</v>
      </c>
    </row>
    <row r="54" spans="1:8" s="131" customFormat="1" ht="21.75">
      <c r="A54" s="131" t="s">
        <v>16</v>
      </c>
      <c r="B54" s="132"/>
      <c r="C54" s="132">
        <f>SUM(B54*44)/100</f>
        <v>0</v>
      </c>
      <c r="D54" s="132">
        <v>42</v>
      </c>
      <c r="E54" s="132">
        <v>27325</v>
      </c>
      <c r="F54" s="132" t="e">
        <f>SUM(E54*100/B54)</f>
        <v>#DIV/0!</v>
      </c>
      <c r="G54" s="132">
        <f>SUM(B54-E54)</f>
        <v>-27325</v>
      </c>
      <c r="H54" s="132" t="e">
        <f>SUM(100-F54)</f>
        <v>#DIV/0!</v>
      </c>
    </row>
    <row r="55" spans="1:10" s="131" customFormat="1" ht="21.75">
      <c r="A55" s="549" t="s">
        <v>4</v>
      </c>
      <c r="B55" s="554"/>
      <c r="C55" s="554">
        <f>SUM(C47:C54)</f>
        <v>0</v>
      </c>
      <c r="D55" s="132">
        <v>42</v>
      </c>
      <c r="E55" s="132">
        <f>SUM(E47:E54)</f>
        <v>1818744.6300000001</v>
      </c>
      <c r="F55" s="132" t="e">
        <f>SUM(E55*100/B55)</f>
        <v>#DIV/0!</v>
      </c>
      <c r="G55" s="132">
        <f>SUM(G47:G54)</f>
        <v>-1818744.6300000001</v>
      </c>
      <c r="H55" s="132" t="e">
        <f>SUM(100-F55)</f>
        <v>#DIV/0!</v>
      </c>
      <c r="J55" s="552">
        <f>SUM(B47:B54)</f>
        <v>0</v>
      </c>
    </row>
    <row r="56" spans="2:10" s="131" customFormat="1" ht="21.75">
      <c r="B56" s="132"/>
      <c r="C56" s="132"/>
      <c r="D56" s="132"/>
      <c r="E56" s="132"/>
      <c r="F56" s="132"/>
      <c r="G56" s="132"/>
      <c r="H56" s="132"/>
      <c r="J56" s="552">
        <f>SUM(J55-E55)</f>
        <v>-1818744.6300000001</v>
      </c>
    </row>
    <row r="57" spans="1:8" s="131" customFormat="1" ht="21.75">
      <c r="A57" s="555" t="s">
        <v>29</v>
      </c>
      <c r="B57" s="132" t="s">
        <v>30</v>
      </c>
      <c r="C57" s="132"/>
      <c r="D57" s="132"/>
      <c r="E57" s="132"/>
      <c r="F57" s="132"/>
      <c r="G57" s="132"/>
      <c r="H57" s="132"/>
    </row>
    <row r="58" spans="2:8" s="131" customFormat="1" ht="21.75">
      <c r="B58" s="132" t="s">
        <v>40</v>
      </c>
      <c r="C58" s="132"/>
      <c r="D58" s="132"/>
      <c r="E58" s="132"/>
      <c r="F58" s="132"/>
      <c r="G58" s="132"/>
      <c r="H58" s="132"/>
    </row>
    <row r="59" spans="2:8" s="131" customFormat="1" ht="21.75">
      <c r="B59" s="132" t="s">
        <v>50</v>
      </c>
      <c r="C59" s="132"/>
      <c r="D59" s="132"/>
      <c r="E59" s="132"/>
      <c r="F59" s="132"/>
      <c r="G59" s="132"/>
      <c r="H59" s="132"/>
    </row>
    <row r="60" spans="2:8" s="131" customFormat="1" ht="21.75">
      <c r="B60" s="132" t="s">
        <v>51</v>
      </c>
      <c r="C60" s="132"/>
      <c r="D60" s="132"/>
      <c r="E60" s="132"/>
      <c r="F60" s="132"/>
      <c r="G60" s="132"/>
      <c r="H60" s="132"/>
    </row>
    <row r="61" spans="2:8" s="131" customFormat="1" ht="21.75">
      <c r="B61" s="132" t="s">
        <v>43</v>
      </c>
      <c r="C61" s="132"/>
      <c r="D61" s="132"/>
      <c r="E61" s="132"/>
      <c r="F61" s="132"/>
      <c r="G61" s="132"/>
      <c r="H61" s="132"/>
    </row>
    <row r="62" spans="2:8" s="131" customFormat="1" ht="21.75">
      <c r="B62" s="132"/>
      <c r="C62" s="132"/>
      <c r="D62" s="132"/>
      <c r="E62" s="132"/>
      <c r="F62" s="132"/>
      <c r="G62" s="132"/>
      <c r="H62" s="132"/>
    </row>
    <row r="63" spans="2:8" s="131" customFormat="1" ht="21.75">
      <c r="B63" s="132"/>
      <c r="C63" s="132"/>
      <c r="D63" s="132"/>
      <c r="E63" s="132"/>
      <c r="F63" s="132"/>
      <c r="G63" s="132"/>
      <c r="H63" s="132"/>
    </row>
    <row r="64" spans="2:8" s="131" customFormat="1" ht="21.75">
      <c r="B64" s="132"/>
      <c r="C64" s="132"/>
      <c r="D64" s="132"/>
      <c r="E64" s="132"/>
      <c r="F64" s="132"/>
      <c r="G64" s="132"/>
      <c r="H64" s="132"/>
    </row>
    <row r="65" spans="2:8" s="131" customFormat="1" ht="21.75">
      <c r="B65" s="132"/>
      <c r="C65" s="132"/>
      <c r="D65" s="132"/>
      <c r="E65" s="132"/>
      <c r="F65" s="132"/>
      <c r="G65" s="132"/>
      <c r="H65" s="132"/>
    </row>
    <row r="66" spans="2:8" s="131" customFormat="1" ht="21.75">
      <c r="B66" s="132"/>
      <c r="C66" s="132"/>
      <c r="D66" s="132"/>
      <c r="E66" s="132"/>
      <c r="F66" s="132"/>
      <c r="G66" s="132"/>
      <c r="H66" s="132"/>
    </row>
    <row r="67" spans="2:8" s="131" customFormat="1" ht="21.75">
      <c r="B67" s="132"/>
      <c r="C67" s="132"/>
      <c r="D67" s="132"/>
      <c r="E67" s="132"/>
      <c r="F67" s="132"/>
      <c r="G67" s="132"/>
      <c r="H67" s="132"/>
    </row>
    <row r="68" spans="2:8" s="131" customFormat="1" ht="21.75">
      <c r="B68" s="132"/>
      <c r="C68" s="132"/>
      <c r="D68" s="132"/>
      <c r="E68" s="132"/>
      <c r="F68" s="132"/>
      <c r="G68" s="132"/>
      <c r="H68" s="132"/>
    </row>
    <row r="69" spans="2:8" s="131" customFormat="1" ht="21.75">
      <c r="B69" s="132"/>
      <c r="C69" s="132"/>
      <c r="D69" s="132"/>
      <c r="E69" s="132"/>
      <c r="F69" s="132"/>
      <c r="G69" s="132"/>
      <c r="H69" s="132"/>
    </row>
    <row r="70" spans="2:8" s="131" customFormat="1" ht="21.75">
      <c r="B70" s="132"/>
      <c r="C70" s="132"/>
      <c r="D70" s="132"/>
      <c r="E70" s="132"/>
      <c r="F70" s="132"/>
      <c r="G70" s="132"/>
      <c r="H70" s="132"/>
    </row>
    <row r="71" spans="2:8" s="131" customFormat="1" ht="21.75">
      <c r="B71" s="132"/>
      <c r="C71" s="132"/>
      <c r="D71" s="132"/>
      <c r="E71" s="132"/>
      <c r="F71" s="132"/>
      <c r="G71" s="132"/>
      <c r="H71" s="132"/>
    </row>
    <row r="72" spans="2:8" s="131" customFormat="1" ht="21.75">
      <c r="B72" s="132"/>
      <c r="C72" s="132"/>
      <c r="D72" s="132"/>
      <c r="E72" s="132"/>
      <c r="F72" s="132"/>
      <c r="G72" s="132"/>
      <c r="H72" s="132"/>
    </row>
    <row r="73" spans="2:8" s="131" customFormat="1" ht="21.75">
      <c r="B73" s="132"/>
      <c r="C73" s="132"/>
      <c r="D73" s="132"/>
      <c r="E73" s="132"/>
      <c r="F73" s="132"/>
      <c r="G73" s="132"/>
      <c r="H73" s="132"/>
    </row>
    <row r="74" spans="2:8" s="131" customFormat="1" ht="21.75">
      <c r="B74" s="132"/>
      <c r="C74" s="132"/>
      <c r="D74" s="132"/>
      <c r="E74" s="132"/>
      <c r="F74" s="132"/>
      <c r="G74" s="132"/>
      <c r="H74" s="132"/>
    </row>
    <row r="75" spans="2:8" s="131" customFormat="1" ht="21.75">
      <c r="B75" s="132"/>
      <c r="C75" s="132"/>
      <c r="D75" s="132"/>
      <c r="E75" s="132"/>
      <c r="F75" s="132"/>
      <c r="G75" s="132"/>
      <c r="H75" s="132"/>
    </row>
    <row r="76" spans="2:8" s="131" customFormat="1" ht="21.75">
      <c r="B76" s="132"/>
      <c r="C76" s="132"/>
      <c r="D76" s="132"/>
      <c r="E76" s="132"/>
      <c r="F76" s="132"/>
      <c r="G76" s="132"/>
      <c r="H76" s="132"/>
    </row>
    <row r="77" spans="2:8" s="131" customFormat="1" ht="24.75" customHeight="1">
      <c r="B77" s="132"/>
      <c r="C77" s="132"/>
      <c r="D77" s="132"/>
      <c r="E77" s="132"/>
      <c r="F77" s="132"/>
      <c r="G77" s="132"/>
      <c r="H77" s="132"/>
    </row>
    <row r="78" spans="2:8" s="131" customFormat="1" ht="24.75" customHeight="1">
      <c r="B78" s="132"/>
      <c r="C78" s="132"/>
      <c r="D78" s="132"/>
      <c r="E78" s="132"/>
      <c r="F78" s="132"/>
      <c r="G78" s="132"/>
      <c r="H78" s="132"/>
    </row>
    <row r="79" spans="2:8" s="131" customFormat="1" ht="24.75" customHeight="1">
      <c r="B79" s="132"/>
      <c r="C79" s="132"/>
      <c r="D79" s="132"/>
      <c r="E79" s="132"/>
      <c r="F79" s="132"/>
      <c r="G79" s="132"/>
      <c r="H79" s="132"/>
    </row>
    <row r="80" spans="2:8" s="131" customFormat="1" ht="24.75" customHeight="1">
      <c r="B80" s="132"/>
      <c r="C80" s="132"/>
      <c r="D80" s="132"/>
      <c r="E80" s="132"/>
      <c r="F80" s="132"/>
      <c r="G80" s="132"/>
      <c r="H80" s="132"/>
    </row>
    <row r="81" spans="2:8" s="131" customFormat="1" ht="24.75" customHeight="1">
      <c r="B81" s="132"/>
      <c r="C81" s="132"/>
      <c r="D81" s="132"/>
      <c r="E81" s="132"/>
      <c r="F81" s="132"/>
      <c r="G81" s="132"/>
      <c r="H81" s="132"/>
    </row>
    <row r="82" spans="2:8" s="131" customFormat="1" ht="24.75" customHeight="1">
      <c r="B82" s="132"/>
      <c r="C82" s="132"/>
      <c r="D82" s="132"/>
      <c r="E82" s="132"/>
      <c r="F82" s="132"/>
      <c r="G82" s="132"/>
      <c r="H82" s="132"/>
    </row>
    <row r="83" spans="2:8" s="131" customFormat="1" ht="24.75" customHeight="1">
      <c r="B83" s="132"/>
      <c r="C83" s="132"/>
      <c r="D83" s="132"/>
      <c r="E83" s="132"/>
      <c r="F83" s="132"/>
      <c r="G83" s="132"/>
      <c r="H83" s="132"/>
    </row>
    <row r="84" spans="1:8" s="131" customFormat="1" ht="21.75">
      <c r="A84" s="606" t="s">
        <v>85</v>
      </c>
      <c r="B84" s="606"/>
      <c r="C84" s="606"/>
      <c r="D84" s="606"/>
      <c r="E84" s="606"/>
      <c r="F84" s="606"/>
      <c r="G84" s="606"/>
      <c r="H84" s="606"/>
    </row>
    <row r="85" spans="1:8" s="131" customFormat="1" ht="21.75">
      <c r="A85" s="611" t="s">
        <v>102</v>
      </c>
      <c r="B85" s="606"/>
      <c r="C85" s="606"/>
      <c r="D85" s="606"/>
      <c r="E85" s="606"/>
      <c r="F85" s="606"/>
      <c r="G85" s="606"/>
      <c r="H85" s="606"/>
    </row>
    <row r="86" spans="2:8" s="131" customFormat="1" ht="21.75">
      <c r="B86" s="132"/>
      <c r="C86" s="132"/>
      <c r="D86" s="132"/>
      <c r="E86" s="132"/>
      <c r="F86" s="132"/>
      <c r="G86" s="132"/>
      <c r="H86" s="132"/>
    </row>
    <row r="87" spans="1:8" s="131" customFormat="1" ht="21.75">
      <c r="A87" s="607" t="s">
        <v>7</v>
      </c>
      <c r="B87" s="608" t="s">
        <v>8</v>
      </c>
      <c r="C87" s="609" t="s">
        <v>27</v>
      </c>
      <c r="D87" s="609" t="s">
        <v>9</v>
      </c>
      <c r="E87" s="608" t="s">
        <v>28</v>
      </c>
      <c r="F87" s="609" t="s">
        <v>9</v>
      </c>
      <c r="G87" s="608" t="s">
        <v>10</v>
      </c>
      <c r="H87" s="609" t="s">
        <v>9</v>
      </c>
    </row>
    <row r="88" spans="1:8" s="131" customFormat="1" ht="21.75">
      <c r="A88" s="607"/>
      <c r="B88" s="607"/>
      <c r="C88" s="610"/>
      <c r="D88" s="610"/>
      <c r="E88" s="607"/>
      <c r="F88" s="610"/>
      <c r="G88" s="607"/>
      <c r="H88" s="610"/>
    </row>
    <row r="89" spans="1:8" s="131" customFormat="1" ht="21.75">
      <c r="A89" s="550" t="s">
        <v>11</v>
      </c>
      <c r="B89" s="132"/>
      <c r="C89" s="132"/>
      <c r="D89" s="132"/>
      <c r="E89" s="132"/>
      <c r="F89" s="132"/>
      <c r="G89" s="132"/>
      <c r="H89" s="132"/>
    </row>
    <row r="90" spans="1:8" s="131" customFormat="1" ht="21.75">
      <c r="A90" s="131" t="s">
        <v>14</v>
      </c>
      <c r="B90" s="132"/>
      <c r="C90" s="132">
        <f>SUM(B90*67)/100</f>
        <v>0</v>
      </c>
      <c r="D90" s="132">
        <v>67</v>
      </c>
      <c r="E90" s="132">
        <v>358143.93</v>
      </c>
      <c r="F90" s="132" t="e">
        <f>SUM(E90*100/B90)</f>
        <v>#DIV/0!</v>
      </c>
      <c r="G90" s="132">
        <f>SUM(B90-E90)</f>
        <v>-358143.93</v>
      </c>
      <c r="H90" s="132" t="e">
        <f>SUM(100-F90)</f>
        <v>#DIV/0!</v>
      </c>
    </row>
    <row r="91" spans="1:8" s="131" customFormat="1" ht="21.75">
      <c r="A91" s="131" t="s">
        <v>12</v>
      </c>
      <c r="B91" s="132"/>
      <c r="C91" s="132">
        <f>SUM(B91*67)/100</f>
        <v>0</v>
      </c>
      <c r="D91" s="132">
        <v>67</v>
      </c>
      <c r="E91" s="132">
        <v>588915.83</v>
      </c>
      <c r="F91" s="132" t="e">
        <f>SUM(E91*100/B91)</f>
        <v>#DIV/0!</v>
      </c>
      <c r="G91" s="132">
        <f>SUM(B91-E91)</f>
        <v>-588915.83</v>
      </c>
      <c r="H91" s="132" t="e">
        <f>SUM(100-F91)</f>
        <v>#DIV/0!</v>
      </c>
    </row>
    <row r="92" spans="1:8" s="131" customFormat="1" ht="21.75">
      <c r="A92" s="131" t="s">
        <v>13</v>
      </c>
      <c r="B92" s="132"/>
      <c r="C92" s="132">
        <f>SUM(B92*67)/100</f>
        <v>0</v>
      </c>
      <c r="D92" s="132">
        <v>67</v>
      </c>
      <c r="E92" s="132">
        <v>471666.96</v>
      </c>
      <c r="F92" s="132" t="e">
        <f>SUM(E92*100/B92)</f>
        <v>#DIV/0!</v>
      </c>
      <c r="G92" s="132">
        <f>SUM(B92-E92)</f>
        <v>-471666.96</v>
      </c>
      <c r="H92" s="132" t="e">
        <f>SUM(100-F92)</f>
        <v>#DIV/0!</v>
      </c>
    </row>
    <row r="93" spans="1:8" s="131" customFormat="1" ht="43.5">
      <c r="A93" s="551" t="s">
        <v>15</v>
      </c>
      <c r="B93" s="132"/>
      <c r="C93" s="132">
        <f>SUM(B93*67)/100</f>
        <v>0</v>
      </c>
      <c r="D93" s="132">
        <v>67</v>
      </c>
      <c r="E93" s="132">
        <v>202215.5</v>
      </c>
      <c r="F93" s="132" t="e">
        <f>SUM(E93*100/B93)</f>
        <v>#DIV/0!</v>
      </c>
      <c r="G93" s="132">
        <f>SUM(B93-E93)</f>
        <v>-202215.5</v>
      </c>
      <c r="H93" s="132" t="e">
        <f>SUM(100-F93)</f>
        <v>#DIV/0!</v>
      </c>
    </row>
    <row r="94" spans="1:8" s="131" customFormat="1" ht="21.75">
      <c r="A94" s="131" t="s">
        <v>16</v>
      </c>
      <c r="B94" s="132"/>
      <c r="C94" s="132">
        <f>SUM(B94*67)/100</f>
        <v>0</v>
      </c>
      <c r="D94" s="132">
        <v>67</v>
      </c>
      <c r="E94" s="132">
        <v>250600</v>
      </c>
      <c r="F94" s="132" t="e">
        <f>SUM(E94*100/B94)</f>
        <v>#DIV/0!</v>
      </c>
      <c r="G94" s="132">
        <f>SUM(B94-E94)</f>
        <v>-250600</v>
      </c>
      <c r="H94" s="132" t="e">
        <f>SUM(100-F94)</f>
        <v>#DIV/0!</v>
      </c>
    </row>
    <row r="95" spans="2:8" s="131" customFormat="1" ht="21.75">
      <c r="B95" s="132"/>
      <c r="C95" s="553"/>
      <c r="D95" s="132"/>
      <c r="E95" s="132"/>
      <c r="F95" s="132"/>
      <c r="G95" s="132"/>
      <c r="H95" s="132"/>
    </row>
    <row r="96" spans="1:8" s="131" customFormat="1" ht="21.75">
      <c r="A96" s="550" t="s">
        <v>17</v>
      </c>
      <c r="B96" s="132"/>
      <c r="C96" s="132"/>
      <c r="D96" s="132"/>
      <c r="E96" s="132"/>
      <c r="F96" s="132"/>
      <c r="G96" s="132"/>
      <c r="H96" s="132"/>
    </row>
    <row r="97" spans="1:8" s="131" customFormat="1" ht="21.75">
      <c r="A97" s="131" t="s">
        <v>16</v>
      </c>
      <c r="B97" s="132"/>
      <c r="C97" s="132">
        <f>SUM(B97*67)/100</f>
        <v>0</v>
      </c>
      <c r="D97" s="132">
        <v>67</v>
      </c>
      <c r="E97" s="132">
        <v>31450</v>
      </c>
      <c r="F97" s="132" t="e">
        <f>SUM(E97*100/B97)</f>
        <v>#DIV/0!</v>
      </c>
      <c r="G97" s="132">
        <f>SUM(B97-E97)</f>
        <v>-31450</v>
      </c>
      <c r="H97" s="132" t="e">
        <f>SUM(100-F97)</f>
        <v>#DIV/0!</v>
      </c>
    </row>
    <row r="98" spans="1:8" s="131" customFormat="1" ht="21.75">
      <c r="A98" s="549" t="s">
        <v>4</v>
      </c>
      <c r="B98" s="554"/>
      <c r="C98" s="554">
        <f>SUM(C90:C97)</f>
        <v>0</v>
      </c>
      <c r="D98" s="132">
        <v>67</v>
      </c>
      <c r="E98" s="132">
        <f>SUM(E90:E97)</f>
        <v>1902992.22</v>
      </c>
      <c r="F98" s="132" t="e">
        <f>SUM(E98*100/B98)</f>
        <v>#DIV/0!</v>
      </c>
      <c r="G98" s="132">
        <f>SUM(G90:G97)</f>
        <v>-1902992.22</v>
      </c>
      <c r="H98" s="132" t="e">
        <f>SUM(100-F98)</f>
        <v>#DIV/0!</v>
      </c>
    </row>
    <row r="99" spans="2:8" s="131" customFormat="1" ht="21.75">
      <c r="B99" s="132"/>
      <c r="C99" s="132"/>
      <c r="D99" s="132"/>
      <c r="E99" s="132"/>
      <c r="F99" s="132"/>
      <c r="G99" s="132"/>
      <c r="H99" s="132"/>
    </row>
    <row r="100" spans="1:8" s="131" customFormat="1" ht="21.75">
      <c r="A100" s="555" t="s">
        <v>29</v>
      </c>
      <c r="B100" s="132" t="s">
        <v>30</v>
      </c>
      <c r="C100" s="132"/>
      <c r="D100" s="132"/>
      <c r="E100" s="132"/>
      <c r="F100" s="132"/>
      <c r="G100" s="132"/>
      <c r="H100" s="132"/>
    </row>
    <row r="101" spans="2:8" s="131" customFormat="1" ht="21.75">
      <c r="B101" s="132" t="s">
        <v>40</v>
      </c>
      <c r="C101" s="132"/>
      <c r="D101" s="132"/>
      <c r="E101" s="132"/>
      <c r="F101" s="132"/>
      <c r="G101" s="132"/>
      <c r="H101" s="132"/>
    </row>
    <row r="102" spans="2:8" s="131" customFormat="1" ht="21.75">
      <c r="B102" s="132" t="s">
        <v>50</v>
      </c>
      <c r="C102" s="132"/>
      <c r="D102" s="132"/>
      <c r="E102" s="132"/>
      <c r="F102" s="132"/>
      <c r="G102" s="132"/>
      <c r="H102" s="132"/>
    </row>
    <row r="103" spans="2:8" s="131" customFormat="1" ht="21.75">
      <c r="B103" s="132" t="s">
        <v>51</v>
      </c>
      <c r="C103" s="132"/>
      <c r="D103" s="132"/>
      <c r="E103" s="132"/>
      <c r="F103" s="132"/>
      <c r="G103" s="132"/>
      <c r="H103" s="132"/>
    </row>
    <row r="104" spans="2:8" s="131" customFormat="1" ht="21.75">
      <c r="B104" s="132" t="s">
        <v>43</v>
      </c>
      <c r="C104" s="132"/>
      <c r="D104" s="132"/>
      <c r="E104" s="132"/>
      <c r="F104" s="132"/>
      <c r="G104" s="132"/>
      <c r="H104" s="132"/>
    </row>
    <row r="105" spans="2:8" s="131" customFormat="1" ht="21.75">
      <c r="B105" s="132"/>
      <c r="C105" s="132"/>
      <c r="D105" s="132"/>
      <c r="E105" s="132"/>
      <c r="F105" s="132"/>
      <c r="G105" s="132"/>
      <c r="H105" s="132"/>
    </row>
    <row r="106" spans="2:8" s="131" customFormat="1" ht="21.75">
      <c r="B106" s="132"/>
      <c r="C106" s="132"/>
      <c r="D106" s="132"/>
      <c r="E106" s="132"/>
      <c r="F106" s="132"/>
      <c r="G106" s="132"/>
      <c r="H106" s="132"/>
    </row>
    <row r="107" spans="2:8" s="131" customFormat="1" ht="21.75">
      <c r="B107" s="132"/>
      <c r="C107" s="132"/>
      <c r="D107" s="132"/>
      <c r="E107" s="132"/>
      <c r="F107" s="132"/>
      <c r="G107" s="132"/>
      <c r="H107" s="132"/>
    </row>
    <row r="108" spans="2:8" s="131" customFormat="1" ht="21.75">
      <c r="B108" s="132"/>
      <c r="C108" s="132"/>
      <c r="D108" s="132"/>
      <c r="E108" s="132"/>
      <c r="F108" s="132"/>
      <c r="G108" s="132"/>
      <c r="H108" s="132"/>
    </row>
    <row r="109" spans="2:8" s="131" customFormat="1" ht="21.75">
      <c r="B109" s="132"/>
      <c r="C109" s="132"/>
      <c r="D109" s="132"/>
      <c r="E109" s="132"/>
      <c r="F109" s="132"/>
      <c r="G109" s="132"/>
      <c r="H109" s="132"/>
    </row>
    <row r="110" spans="2:8" s="131" customFormat="1" ht="21.75">
      <c r="B110" s="132"/>
      <c r="C110" s="132"/>
      <c r="D110" s="132"/>
      <c r="E110" s="132"/>
      <c r="F110" s="132"/>
      <c r="G110" s="132"/>
      <c r="H110" s="132"/>
    </row>
    <row r="111" spans="2:8" s="131" customFormat="1" ht="21.75">
      <c r="B111" s="132"/>
      <c r="C111" s="132"/>
      <c r="D111" s="132"/>
      <c r="E111" s="132"/>
      <c r="F111" s="132"/>
      <c r="G111" s="132"/>
      <c r="H111" s="132"/>
    </row>
    <row r="112" spans="2:8" s="131" customFormat="1" ht="21.75">
      <c r="B112" s="132"/>
      <c r="C112" s="132"/>
      <c r="D112" s="132"/>
      <c r="E112" s="132"/>
      <c r="F112" s="132"/>
      <c r="G112" s="132"/>
      <c r="H112" s="132"/>
    </row>
    <row r="113" spans="2:8" s="131" customFormat="1" ht="21.75">
      <c r="B113" s="132"/>
      <c r="C113" s="132"/>
      <c r="D113" s="132"/>
      <c r="E113" s="132"/>
      <c r="F113" s="132"/>
      <c r="G113" s="132"/>
      <c r="H113" s="132"/>
    </row>
    <row r="114" spans="2:8" s="131" customFormat="1" ht="21.75">
      <c r="B114" s="132"/>
      <c r="C114" s="132"/>
      <c r="D114" s="132"/>
      <c r="E114" s="132"/>
      <c r="F114" s="132"/>
      <c r="G114" s="132"/>
      <c r="H114" s="132"/>
    </row>
    <row r="115" spans="2:8" s="131" customFormat="1" ht="21.75">
      <c r="B115" s="132"/>
      <c r="C115" s="132"/>
      <c r="D115" s="132"/>
      <c r="E115" s="132"/>
      <c r="F115" s="132"/>
      <c r="G115" s="132"/>
      <c r="H115" s="132"/>
    </row>
    <row r="116" spans="2:8" s="131" customFormat="1" ht="21.75">
      <c r="B116" s="132"/>
      <c r="C116" s="132"/>
      <c r="D116" s="132"/>
      <c r="E116" s="132"/>
      <c r="F116" s="132"/>
      <c r="G116" s="132"/>
      <c r="H116" s="132"/>
    </row>
    <row r="117" spans="2:8" s="131" customFormat="1" ht="21.75">
      <c r="B117" s="132"/>
      <c r="C117" s="132"/>
      <c r="D117" s="132"/>
      <c r="E117" s="132"/>
      <c r="F117" s="132"/>
      <c r="G117" s="132"/>
      <c r="H117" s="132"/>
    </row>
    <row r="118" spans="2:8" s="131" customFormat="1" ht="21.75">
      <c r="B118" s="132"/>
      <c r="C118" s="132"/>
      <c r="D118" s="132"/>
      <c r="E118" s="132"/>
      <c r="F118" s="132"/>
      <c r="G118" s="132"/>
      <c r="H118" s="132"/>
    </row>
    <row r="119" spans="2:8" s="131" customFormat="1" ht="21.75">
      <c r="B119" s="132"/>
      <c r="C119" s="132"/>
      <c r="D119" s="132"/>
      <c r="E119" s="132"/>
      <c r="F119" s="132"/>
      <c r="G119" s="132"/>
      <c r="H119" s="132"/>
    </row>
    <row r="120" spans="2:8" s="131" customFormat="1" ht="21.75">
      <c r="B120" s="132"/>
      <c r="C120" s="132"/>
      <c r="D120" s="132"/>
      <c r="E120" s="132"/>
      <c r="F120" s="132"/>
      <c r="G120" s="132"/>
      <c r="H120" s="132"/>
    </row>
    <row r="121" spans="2:8" s="131" customFormat="1" ht="21.75">
      <c r="B121" s="132"/>
      <c r="C121" s="132"/>
      <c r="D121" s="132"/>
      <c r="E121" s="132"/>
      <c r="F121" s="132"/>
      <c r="G121" s="132"/>
      <c r="H121" s="132"/>
    </row>
    <row r="122" spans="2:8" s="131" customFormat="1" ht="21.75">
      <c r="B122" s="132"/>
      <c r="C122" s="132"/>
      <c r="D122" s="132"/>
      <c r="E122" s="132"/>
      <c r="F122" s="132"/>
      <c r="G122" s="132"/>
      <c r="H122" s="132"/>
    </row>
    <row r="123" spans="2:8" s="131" customFormat="1" ht="21.75">
      <c r="B123" s="132"/>
      <c r="C123" s="132"/>
      <c r="D123" s="132"/>
      <c r="E123" s="132"/>
      <c r="F123" s="132"/>
      <c r="G123" s="132"/>
      <c r="H123" s="132"/>
    </row>
    <row r="124" spans="2:8" s="131" customFormat="1" ht="21.75">
      <c r="B124" s="132"/>
      <c r="C124" s="132"/>
      <c r="D124" s="132"/>
      <c r="E124" s="132"/>
      <c r="F124" s="132"/>
      <c r="G124" s="132"/>
      <c r="H124" s="132"/>
    </row>
    <row r="125" spans="1:8" s="131" customFormat="1" ht="21.75">
      <c r="A125" s="606" t="s">
        <v>48</v>
      </c>
      <c r="B125" s="606"/>
      <c r="C125" s="606"/>
      <c r="D125" s="606"/>
      <c r="E125" s="606"/>
      <c r="F125" s="606"/>
      <c r="G125" s="606"/>
      <c r="H125" s="606"/>
    </row>
    <row r="126" spans="1:8" s="131" customFormat="1" ht="21.75">
      <c r="A126" s="611"/>
      <c r="B126" s="606"/>
      <c r="C126" s="606"/>
      <c r="D126" s="606"/>
      <c r="E126" s="606"/>
      <c r="F126" s="606"/>
      <c r="G126" s="606"/>
      <c r="H126" s="606"/>
    </row>
    <row r="127" spans="1:8" s="131" customFormat="1" ht="21.75">
      <c r="A127" s="607" t="s">
        <v>7</v>
      </c>
      <c r="B127" s="608" t="s">
        <v>8</v>
      </c>
      <c r="C127" s="609" t="s">
        <v>27</v>
      </c>
      <c r="D127" s="609" t="s">
        <v>9</v>
      </c>
      <c r="E127" s="608" t="s">
        <v>28</v>
      </c>
      <c r="F127" s="609" t="s">
        <v>9</v>
      </c>
      <c r="G127" s="608" t="s">
        <v>10</v>
      </c>
      <c r="H127" s="609" t="s">
        <v>9</v>
      </c>
    </row>
    <row r="128" spans="1:8" s="131" customFormat="1" ht="21.75">
      <c r="A128" s="607"/>
      <c r="B128" s="607"/>
      <c r="C128" s="610"/>
      <c r="D128" s="610"/>
      <c r="E128" s="607"/>
      <c r="F128" s="610"/>
      <c r="G128" s="607"/>
      <c r="H128" s="610"/>
    </row>
    <row r="129" spans="1:8" s="131" customFormat="1" ht="21.75">
      <c r="A129" s="550" t="s">
        <v>11</v>
      </c>
      <c r="B129" s="132"/>
      <c r="C129" s="132"/>
      <c r="D129" s="132"/>
      <c r="E129" s="132"/>
      <c r="F129" s="132"/>
      <c r="G129" s="132"/>
      <c r="H129" s="132"/>
    </row>
    <row r="130" spans="1:8" s="131" customFormat="1" ht="21.75">
      <c r="A130" s="131" t="s">
        <v>14</v>
      </c>
      <c r="B130" s="132"/>
      <c r="C130" s="132"/>
      <c r="D130" s="132"/>
      <c r="E130" s="132"/>
      <c r="F130" s="132"/>
      <c r="G130" s="132"/>
      <c r="H130" s="132"/>
    </row>
    <row r="131" spans="1:8" s="131" customFormat="1" ht="21.75">
      <c r="A131" s="131" t="s">
        <v>12</v>
      </c>
      <c r="B131" s="132"/>
      <c r="C131" s="132"/>
      <c r="D131" s="132"/>
      <c r="E131" s="132"/>
      <c r="F131" s="132"/>
      <c r="G131" s="132"/>
      <c r="H131" s="132"/>
    </row>
    <row r="132" spans="1:8" s="131" customFormat="1" ht="21.75">
      <c r="A132" s="131" t="s">
        <v>13</v>
      </c>
      <c r="B132" s="132"/>
      <c r="C132" s="132"/>
      <c r="D132" s="132"/>
      <c r="E132" s="132"/>
      <c r="F132" s="132"/>
      <c r="G132" s="132"/>
      <c r="H132" s="132"/>
    </row>
    <row r="133" spans="1:8" s="131" customFormat="1" ht="43.5">
      <c r="A133" s="551" t="s">
        <v>15</v>
      </c>
      <c r="B133" s="132"/>
      <c r="C133" s="132"/>
      <c r="D133" s="132"/>
      <c r="E133" s="132"/>
      <c r="F133" s="132"/>
      <c r="G133" s="132"/>
      <c r="H133" s="132"/>
    </row>
    <row r="134" spans="1:8" s="131" customFormat="1" ht="21.75">
      <c r="A134" s="131" t="s">
        <v>16</v>
      </c>
      <c r="B134" s="132"/>
      <c r="C134" s="132"/>
      <c r="D134" s="132"/>
      <c r="E134" s="132"/>
      <c r="F134" s="132"/>
      <c r="G134" s="132"/>
      <c r="H134" s="132"/>
    </row>
    <row r="135" spans="2:8" s="131" customFormat="1" ht="21.75">
      <c r="B135" s="132"/>
      <c r="C135" s="553"/>
      <c r="D135" s="132"/>
      <c r="E135" s="132"/>
      <c r="F135" s="132"/>
      <c r="G135" s="132"/>
      <c r="H135" s="132"/>
    </row>
    <row r="136" spans="1:8" s="131" customFormat="1" ht="21.75">
      <c r="A136" s="550" t="s">
        <v>17</v>
      </c>
      <c r="B136" s="132"/>
      <c r="C136" s="132"/>
      <c r="D136" s="132"/>
      <c r="E136" s="132"/>
      <c r="F136" s="132"/>
      <c r="G136" s="132"/>
      <c r="H136" s="132"/>
    </row>
    <row r="137" spans="1:8" s="131" customFormat="1" ht="21.75">
      <c r="A137" s="131" t="s">
        <v>16</v>
      </c>
      <c r="B137" s="132"/>
      <c r="C137" s="132"/>
      <c r="D137" s="132"/>
      <c r="E137" s="132"/>
      <c r="F137" s="132"/>
      <c r="G137" s="132"/>
      <c r="H137" s="132"/>
    </row>
    <row r="138" spans="1:8" s="131" customFormat="1" ht="21.75">
      <c r="A138" s="549" t="s">
        <v>4</v>
      </c>
      <c r="B138" s="132"/>
      <c r="C138" s="132"/>
      <c r="D138" s="132"/>
      <c r="E138" s="132"/>
      <c r="F138" s="132"/>
      <c r="G138" s="132"/>
      <c r="H138" s="132"/>
    </row>
    <row r="139" spans="2:8" s="131" customFormat="1" ht="21.75">
      <c r="B139" s="132"/>
      <c r="C139" s="132"/>
      <c r="D139" s="132"/>
      <c r="E139" s="132"/>
      <c r="F139" s="132"/>
      <c r="G139" s="132"/>
      <c r="H139" s="132"/>
    </row>
    <row r="140" spans="1:8" s="131" customFormat="1" ht="21.75">
      <c r="A140" s="555" t="s">
        <v>29</v>
      </c>
      <c r="B140" s="132" t="s">
        <v>30</v>
      </c>
      <c r="C140" s="132"/>
      <c r="D140" s="132"/>
      <c r="E140" s="132"/>
      <c r="F140" s="132"/>
      <c r="G140" s="132"/>
      <c r="H140" s="132"/>
    </row>
    <row r="141" spans="2:8" s="131" customFormat="1" ht="21.75">
      <c r="B141" s="132" t="s">
        <v>40</v>
      </c>
      <c r="C141" s="132"/>
      <c r="D141" s="132"/>
      <c r="E141" s="132"/>
      <c r="F141" s="132"/>
      <c r="G141" s="132"/>
      <c r="H141" s="132"/>
    </row>
    <row r="142" spans="2:8" s="131" customFormat="1" ht="21.75">
      <c r="B142" s="132" t="s">
        <v>50</v>
      </c>
      <c r="C142" s="132"/>
      <c r="D142" s="132"/>
      <c r="E142" s="132"/>
      <c r="F142" s="132"/>
      <c r="G142" s="132"/>
      <c r="H142" s="132"/>
    </row>
    <row r="143" spans="2:8" s="131" customFormat="1" ht="21.75">
      <c r="B143" s="132" t="s">
        <v>51</v>
      </c>
      <c r="C143" s="132"/>
      <c r="D143" s="132"/>
      <c r="E143" s="132"/>
      <c r="F143" s="132"/>
      <c r="G143" s="132"/>
      <c r="H143" s="132"/>
    </row>
    <row r="144" spans="2:8" s="131" customFormat="1" ht="21.75">
      <c r="B144" s="132" t="s">
        <v>43</v>
      </c>
      <c r="C144" s="132"/>
      <c r="D144" s="132"/>
      <c r="E144" s="132"/>
      <c r="F144" s="132"/>
      <c r="G144" s="132"/>
      <c r="H144" s="132"/>
    </row>
    <row r="145" spans="2:8" s="131" customFormat="1" ht="21.75">
      <c r="B145" s="132"/>
      <c r="C145" s="132"/>
      <c r="D145" s="132"/>
      <c r="E145" s="132"/>
      <c r="F145" s="132"/>
      <c r="G145" s="132"/>
      <c r="H145" s="132"/>
    </row>
    <row r="146" spans="2:8" s="131" customFormat="1" ht="21.75">
      <c r="B146" s="132"/>
      <c r="C146" s="132"/>
      <c r="D146" s="132"/>
      <c r="E146" s="132"/>
      <c r="F146" s="132"/>
      <c r="G146" s="132"/>
      <c r="H146" s="132"/>
    </row>
    <row r="147" spans="2:8" s="131" customFormat="1" ht="21.75">
      <c r="B147" s="132"/>
      <c r="C147" s="132"/>
      <c r="D147" s="132"/>
      <c r="E147" s="132"/>
      <c r="F147" s="132"/>
      <c r="G147" s="132"/>
      <c r="H147" s="132"/>
    </row>
    <row r="148" spans="2:8" s="131" customFormat="1" ht="21.75">
      <c r="B148" s="132"/>
      <c r="C148" s="132"/>
      <c r="D148" s="132"/>
      <c r="E148" s="132"/>
      <c r="F148" s="132"/>
      <c r="G148" s="132"/>
      <c r="H148" s="132"/>
    </row>
    <row r="149" spans="2:8" s="131" customFormat="1" ht="21.75">
      <c r="B149" s="132"/>
      <c r="C149" s="132"/>
      <c r="D149" s="132"/>
      <c r="E149" s="132"/>
      <c r="F149" s="132"/>
      <c r="G149" s="132"/>
      <c r="H149" s="132"/>
    </row>
    <row r="150" spans="2:8" s="131" customFormat="1" ht="21.75">
      <c r="B150" s="132"/>
      <c r="C150" s="132"/>
      <c r="D150" s="132"/>
      <c r="E150" s="132"/>
      <c r="F150" s="132"/>
      <c r="G150" s="132"/>
      <c r="H150" s="132"/>
    </row>
    <row r="151" spans="2:8" s="131" customFormat="1" ht="21.75">
      <c r="B151" s="132"/>
      <c r="C151" s="132"/>
      <c r="D151" s="132"/>
      <c r="E151" s="132"/>
      <c r="F151" s="132"/>
      <c r="G151" s="132"/>
      <c r="H151" s="132"/>
    </row>
    <row r="152" spans="2:8" s="131" customFormat="1" ht="21.75">
      <c r="B152" s="132"/>
      <c r="C152" s="132"/>
      <c r="D152" s="132"/>
      <c r="E152" s="132"/>
      <c r="F152" s="132"/>
      <c r="G152" s="132"/>
      <c r="H152" s="132"/>
    </row>
    <row r="153" spans="2:8" s="131" customFormat="1" ht="21.75">
      <c r="B153" s="132"/>
      <c r="C153" s="132"/>
      <c r="D153" s="132"/>
      <c r="E153" s="132"/>
      <c r="F153" s="132"/>
      <c r="G153" s="132"/>
      <c r="H153" s="132"/>
    </row>
    <row r="154" spans="2:8" s="131" customFormat="1" ht="21.75">
      <c r="B154" s="132"/>
      <c r="C154" s="132"/>
      <c r="D154" s="132"/>
      <c r="E154" s="132"/>
      <c r="F154" s="132"/>
      <c r="G154" s="132"/>
      <c r="H154" s="132"/>
    </row>
    <row r="155" spans="2:8" s="131" customFormat="1" ht="21.75">
      <c r="B155" s="132"/>
      <c r="C155" s="132"/>
      <c r="D155" s="132"/>
      <c r="E155" s="132"/>
      <c r="F155" s="132"/>
      <c r="G155" s="132"/>
      <c r="H155" s="132"/>
    </row>
    <row r="156" spans="2:8" s="131" customFormat="1" ht="21.75">
      <c r="B156" s="132"/>
      <c r="C156" s="132"/>
      <c r="D156" s="132"/>
      <c r="E156" s="132"/>
      <c r="F156" s="132"/>
      <c r="G156" s="132"/>
      <c r="H156" s="132"/>
    </row>
    <row r="157" spans="2:8" s="131" customFormat="1" ht="21.75">
      <c r="B157" s="132"/>
      <c r="C157" s="132"/>
      <c r="D157" s="132"/>
      <c r="E157" s="132"/>
      <c r="F157" s="132"/>
      <c r="G157" s="132"/>
      <c r="H157" s="132"/>
    </row>
    <row r="158" spans="2:8" s="131" customFormat="1" ht="21.75">
      <c r="B158" s="132"/>
      <c r="C158" s="132"/>
      <c r="D158" s="132"/>
      <c r="E158" s="132"/>
      <c r="F158" s="132"/>
      <c r="G158" s="132"/>
      <c r="H158" s="132"/>
    </row>
    <row r="159" spans="2:8" s="131" customFormat="1" ht="21.75">
      <c r="B159" s="132"/>
      <c r="C159" s="132"/>
      <c r="D159" s="132"/>
      <c r="E159" s="132"/>
      <c r="F159" s="132"/>
      <c r="G159" s="132"/>
      <c r="H159" s="132"/>
    </row>
    <row r="160" spans="2:8" s="131" customFormat="1" ht="21.75">
      <c r="B160" s="132"/>
      <c r="C160" s="132"/>
      <c r="D160" s="132"/>
      <c r="E160" s="132"/>
      <c r="F160" s="132"/>
      <c r="G160" s="132"/>
      <c r="H160" s="132"/>
    </row>
    <row r="161" spans="2:8" s="131" customFormat="1" ht="21.75">
      <c r="B161" s="132"/>
      <c r="C161" s="132"/>
      <c r="D161" s="132"/>
      <c r="E161" s="132"/>
      <c r="F161" s="132"/>
      <c r="G161" s="132"/>
      <c r="H161" s="132"/>
    </row>
    <row r="162" spans="2:8" s="131" customFormat="1" ht="21.75">
      <c r="B162" s="132"/>
      <c r="C162" s="132"/>
      <c r="D162" s="132"/>
      <c r="E162" s="132"/>
      <c r="F162" s="132"/>
      <c r="G162" s="132"/>
      <c r="H162" s="132"/>
    </row>
    <row r="163" spans="2:8" s="131" customFormat="1" ht="21.75">
      <c r="B163" s="132"/>
      <c r="C163" s="132"/>
      <c r="D163" s="132"/>
      <c r="E163" s="132"/>
      <c r="F163" s="132"/>
      <c r="G163" s="132"/>
      <c r="H163" s="132"/>
    </row>
    <row r="164" spans="2:8" s="131" customFormat="1" ht="21.75">
      <c r="B164" s="132"/>
      <c r="C164" s="132"/>
      <c r="D164" s="132"/>
      <c r="E164" s="132"/>
      <c r="F164" s="132"/>
      <c r="G164" s="132"/>
      <c r="H164" s="132"/>
    </row>
    <row r="165" spans="2:8" s="131" customFormat="1" ht="21.75">
      <c r="B165" s="132"/>
      <c r="C165" s="132"/>
      <c r="D165" s="132"/>
      <c r="E165" s="132"/>
      <c r="F165" s="132"/>
      <c r="G165" s="132"/>
      <c r="H165" s="132"/>
    </row>
    <row r="166" spans="2:8" s="131" customFormat="1" ht="21.75">
      <c r="B166" s="132"/>
      <c r="C166" s="132"/>
      <c r="D166" s="132"/>
      <c r="E166" s="132"/>
      <c r="F166" s="132"/>
      <c r="G166" s="132"/>
      <c r="H166" s="132"/>
    </row>
    <row r="167" spans="2:8" s="131" customFormat="1" ht="21.75">
      <c r="B167" s="132"/>
      <c r="C167" s="132"/>
      <c r="D167" s="132"/>
      <c r="E167" s="132"/>
      <c r="F167" s="132"/>
      <c r="G167" s="132"/>
      <c r="H167" s="132"/>
    </row>
    <row r="168" spans="2:8" s="131" customFormat="1" ht="21.75">
      <c r="B168" s="132"/>
      <c r="C168" s="132"/>
      <c r="D168" s="132"/>
      <c r="E168" s="132"/>
      <c r="F168" s="132"/>
      <c r="G168" s="132"/>
      <c r="H168" s="132"/>
    </row>
    <row r="169" spans="2:8" s="131" customFormat="1" ht="21.75">
      <c r="B169" s="132"/>
      <c r="C169" s="132"/>
      <c r="D169" s="132"/>
      <c r="E169" s="132"/>
      <c r="F169" s="132"/>
      <c r="G169" s="132"/>
      <c r="H169" s="132"/>
    </row>
    <row r="170" spans="2:8" s="131" customFormat="1" ht="21.75">
      <c r="B170" s="132"/>
      <c r="C170" s="132"/>
      <c r="D170" s="132"/>
      <c r="E170" s="132"/>
      <c r="F170" s="132"/>
      <c r="G170" s="132"/>
      <c r="H170" s="132"/>
    </row>
    <row r="171" spans="2:8" s="131" customFormat="1" ht="21.75">
      <c r="B171" s="132"/>
      <c r="C171" s="132"/>
      <c r="D171" s="132"/>
      <c r="E171" s="132"/>
      <c r="F171" s="132"/>
      <c r="G171" s="132"/>
      <c r="H171" s="132"/>
    </row>
    <row r="172" spans="2:8" s="131" customFormat="1" ht="21.75">
      <c r="B172" s="132"/>
      <c r="C172" s="132"/>
      <c r="D172" s="132"/>
      <c r="E172" s="132"/>
      <c r="F172" s="132"/>
      <c r="G172" s="132"/>
      <c r="H172" s="132"/>
    </row>
    <row r="173" spans="2:8" s="131" customFormat="1" ht="21.75">
      <c r="B173" s="132"/>
      <c r="C173" s="132"/>
      <c r="D173" s="132"/>
      <c r="E173" s="132"/>
      <c r="F173" s="132"/>
      <c r="G173" s="132"/>
      <c r="H173" s="132"/>
    </row>
    <row r="174" spans="2:8" s="131" customFormat="1" ht="21.75">
      <c r="B174" s="132"/>
      <c r="C174" s="132"/>
      <c r="D174" s="132"/>
      <c r="E174" s="132"/>
      <c r="F174" s="132"/>
      <c r="G174" s="132"/>
      <c r="H174" s="132"/>
    </row>
    <row r="175" spans="2:8" s="131" customFormat="1" ht="21.75">
      <c r="B175" s="132"/>
      <c r="C175" s="132"/>
      <c r="D175" s="132"/>
      <c r="E175" s="132"/>
      <c r="F175" s="132"/>
      <c r="G175" s="132"/>
      <c r="H175" s="132"/>
    </row>
    <row r="176" spans="2:8" s="131" customFormat="1" ht="21.75">
      <c r="B176" s="132"/>
      <c r="C176" s="132"/>
      <c r="D176" s="132"/>
      <c r="E176" s="132"/>
      <c r="F176" s="132"/>
      <c r="G176" s="132"/>
      <c r="H176" s="132"/>
    </row>
    <row r="177" spans="2:8" s="131" customFormat="1" ht="21.75">
      <c r="B177" s="132"/>
      <c r="C177" s="132"/>
      <c r="D177" s="132"/>
      <c r="E177" s="132"/>
      <c r="F177" s="132"/>
      <c r="G177" s="132"/>
      <c r="H177" s="132"/>
    </row>
    <row r="178" spans="2:8" s="131" customFormat="1" ht="21.75">
      <c r="B178" s="132"/>
      <c r="C178" s="132"/>
      <c r="D178" s="132"/>
      <c r="E178" s="132"/>
      <c r="F178" s="132"/>
      <c r="G178" s="132"/>
      <c r="H178" s="132"/>
    </row>
    <row r="179" spans="2:8" s="131" customFormat="1" ht="21.75">
      <c r="B179" s="132"/>
      <c r="C179" s="132"/>
      <c r="D179" s="132"/>
      <c r="E179" s="132"/>
      <c r="F179" s="132"/>
      <c r="G179" s="132"/>
      <c r="H179" s="132"/>
    </row>
    <row r="180" spans="2:8" s="131" customFormat="1" ht="21.75">
      <c r="B180" s="132"/>
      <c r="C180" s="132"/>
      <c r="D180" s="132"/>
      <c r="E180" s="132"/>
      <c r="F180" s="132"/>
      <c r="G180" s="132"/>
      <c r="H180" s="132"/>
    </row>
    <row r="181" spans="2:8" s="131" customFormat="1" ht="21.75">
      <c r="B181" s="132"/>
      <c r="C181" s="132"/>
      <c r="D181" s="132"/>
      <c r="E181" s="132"/>
      <c r="F181" s="132"/>
      <c r="G181" s="132"/>
      <c r="H181" s="132"/>
    </row>
    <row r="182" spans="2:8" s="131" customFormat="1" ht="21.75">
      <c r="B182" s="132"/>
      <c r="C182" s="132"/>
      <c r="D182" s="132"/>
      <c r="E182" s="132"/>
      <c r="F182" s="132"/>
      <c r="G182" s="132"/>
      <c r="H182" s="132"/>
    </row>
  </sheetData>
  <sheetProtection/>
  <mergeCells count="40">
    <mergeCell ref="A125:H125"/>
    <mergeCell ref="A126:H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84:H84"/>
    <mergeCell ref="A85:H85"/>
    <mergeCell ref="A87:A88"/>
    <mergeCell ref="B87:B88"/>
    <mergeCell ref="C87:C88"/>
    <mergeCell ref="D87:D88"/>
    <mergeCell ref="E87:E88"/>
    <mergeCell ref="F87:F88"/>
    <mergeCell ref="G87:G88"/>
    <mergeCell ref="H87:H88"/>
    <mergeCell ref="A41:H41"/>
    <mergeCell ref="A42:H42"/>
    <mergeCell ref="A44:A45"/>
    <mergeCell ref="B44:B45"/>
    <mergeCell ref="C44:C45"/>
    <mergeCell ref="D44:D45"/>
    <mergeCell ref="E44:E45"/>
    <mergeCell ref="F44:F45"/>
    <mergeCell ref="G44:G45"/>
    <mergeCell ref="H44:H45"/>
    <mergeCell ref="E4:E5"/>
    <mergeCell ref="A1:H1"/>
    <mergeCell ref="A2:H2"/>
    <mergeCell ref="C4:C5"/>
    <mergeCell ref="A4:A5"/>
    <mergeCell ref="B4:B5"/>
    <mergeCell ref="D4:D5"/>
    <mergeCell ref="F4:F5"/>
    <mergeCell ref="G4:G5"/>
    <mergeCell ref="H4:H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2.00390625" style="5" customWidth="1"/>
    <col min="2" max="2" width="12.57421875" style="33" bestFit="1" customWidth="1"/>
    <col min="3" max="3" width="11.00390625" style="33" customWidth="1"/>
    <col min="4" max="4" width="12.7109375" style="33" customWidth="1"/>
    <col min="5" max="5" width="11.57421875" style="33" customWidth="1"/>
    <col min="6" max="6" width="12.421875" style="33" customWidth="1"/>
    <col min="7" max="7" width="13.140625" style="33" customWidth="1"/>
    <col min="8" max="8" width="12.7109375" style="33" customWidth="1"/>
    <col min="9" max="9" width="12.7109375" style="5" bestFit="1" customWidth="1"/>
    <col min="10" max="10" width="11.28125" style="33" bestFit="1" customWidth="1"/>
    <col min="11" max="11" width="14.00390625" style="33" customWidth="1"/>
    <col min="12" max="16384" width="9.140625" style="5" customWidth="1"/>
  </cols>
  <sheetData>
    <row r="1" spans="1:11" s="32" customFormat="1" ht="24">
      <c r="A1" s="594" t="s">
        <v>320</v>
      </c>
      <c r="B1" s="594"/>
      <c r="C1" s="594"/>
      <c r="D1" s="594"/>
      <c r="E1" s="594"/>
      <c r="F1" s="594"/>
      <c r="G1" s="594"/>
      <c r="H1" s="594"/>
      <c r="J1" s="53"/>
      <c r="K1" s="53"/>
    </row>
    <row r="2" spans="1:256" s="32" customFormat="1" ht="24">
      <c r="A2" s="616" t="s">
        <v>319</v>
      </c>
      <c r="B2" s="616"/>
      <c r="C2" s="616"/>
      <c r="D2" s="616"/>
      <c r="E2" s="616"/>
      <c r="F2" s="616"/>
      <c r="G2" s="616"/>
      <c r="H2" s="616"/>
      <c r="I2" s="594" t="s">
        <v>6</v>
      </c>
      <c r="J2" s="594"/>
      <c r="K2" s="594"/>
      <c r="L2" s="594"/>
      <c r="M2" s="594"/>
      <c r="N2" s="594"/>
      <c r="O2" s="594"/>
      <c r="P2" s="594"/>
      <c r="Q2" s="594" t="s">
        <v>35</v>
      </c>
      <c r="R2" s="594"/>
      <c r="S2" s="594"/>
      <c r="T2" s="594"/>
      <c r="U2" s="594"/>
      <c r="V2" s="594"/>
      <c r="W2" s="594"/>
      <c r="X2" s="594"/>
      <c r="Y2" s="594" t="s">
        <v>35</v>
      </c>
      <c r="Z2" s="594"/>
      <c r="AA2" s="594"/>
      <c r="AB2" s="594"/>
      <c r="AC2" s="594"/>
      <c r="AD2" s="594"/>
      <c r="AE2" s="594"/>
      <c r="AF2" s="594"/>
      <c r="AG2" s="594" t="s">
        <v>35</v>
      </c>
      <c r="AH2" s="594"/>
      <c r="AI2" s="594"/>
      <c r="AJ2" s="594"/>
      <c r="AK2" s="594"/>
      <c r="AL2" s="594"/>
      <c r="AM2" s="594"/>
      <c r="AN2" s="594"/>
      <c r="AO2" s="594" t="s">
        <v>35</v>
      </c>
      <c r="AP2" s="594"/>
      <c r="AQ2" s="594"/>
      <c r="AR2" s="594"/>
      <c r="AS2" s="594"/>
      <c r="AT2" s="594"/>
      <c r="AU2" s="594"/>
      <c r="AV2" s="594"/>
      <c r="AW2" s="594" t="s">
        <v>35</v>
      </c>
      <c r="AX2" s="594"/>
      <c r="AY2" s="594"/>
      <c r="AZ2" s="594"/>
      <c r="BA2" s="594"/>
      <c r="BB2" s="594"/>
      <c r="BC2" s="594"/>
      <c r="BD2" s="594"/>
      <c r="BE2" s="594" t="s">
        <v>35</v>
      </c>
      <c r="BF2" s="594"/>
      <c r="BG2" s="594"/>
      <c r="BH2" s="594"/>
      <c r="BI2" s="594"/>
      <c r="BJ2" s="594"/>
      <c r="BK2" s="594"/>
      <c r="BL2" s="594"/>
      <c r="BM2" s="594" t="s">
        <v>35</v>
      </c>
      <c r="BN2" s="594"/>
      <c r="BO2" s="594"/>
      <c r="BP2" s="594"/>
      <c r="BQ2" s="594"/>
      <c r="BR2" s="594"/>
      <c r="BS2" s="594"/>
      <c r="BT2" s="594"/>
      <c r="BU2" s="594" t="s">
        <v>35</v>
      </c>
      <c r="BV2" s="594"/>
      <c r="BW2" s="594"/>
      <c r="BX2" s="594"/>
      <c r="BY2" s="594"/>
      <c r="BZ2" s="594"/>
      <c r="CA2" s="594"/>
      <c r="CB2" s="594"/>
      <c r="CC2" s="594" t="s">
        <v>35</v>
      </c>
      <c r="CD2" s="594"/>
      <c r="CE2" s="594"/>
      <c r="CF2" s="594"/>
      <c r="CG2" s="594"/>
      <c r="CH2" s="594"/>
      <c r="CI2" s="594"/>
      <c r="CJ2" s="594"/>
      <c r="CK2" s="594" t="s">
        <v>35</v>
      </c>
      <c r="CL2" s="594"/>
      <c r="CM2" s="594"/>
      <c r="CN2" s="594"/>
      <c r="CO2" s="594"/>
      <c r="CP2" s="594"/>
      <c r="CQ2" s="594"/>
      <c r="CR2" s="594"/>
      <c r="CS2" s="594" t="s">
        <v>35</v>
      </c>
      <c r="CT2" s="594"/>
      <c r="CU2" s="594"/>
      <c r="CV2" s="594"/>
      <c r="CW2" s="594"/>
      <c r="CX2" s="594"/>
      <c r="CY2" s="594"/>
      <c r="CZ2" s="594"/>
      <c r="DA2" s="594" t="s">
        <v>35</v>
      </c>
      <c r="DB2" s="594"/>
      <c r="DC2" s="594"/>
      <c r="DD2" s="594"/>
      <c r="DE2" s="594"/>
      <c r="DF2" s="594"/>
      <c r="DG2" s="594"/>
      <c r="DH2" s="594"/>
      <c r="DI2" s="594" t="s">
        <v>35</v>
      </c>
      <c r="DJ2" s="594"/>
      <c r="DK2" s="594"/>
      <c r="DL2" s="594"/>
      <c r="DM2" s="594"/>
      <c r="DN2" s="594"/>
      <c r="DO2" s="594"/>
      <c r="DP2" s="594"/>
      <c r="DQ2" s="594" t="s">
        <v>35</v>
      </c>
      <c r="DR2" s="594"/>
      <c r="DS2" s="594"/>
      <c r="DT2" s="594"/>
      <c r="DU2" s="594"/>
      <c r="DV2" s="594"/>
      <c r="DW2" s="594"/>
      <c r="DX2" s="594"/>
      <c r="DY2" s="594" t="s">
        <v>35</v>
      </c>
      <c r="DZ2" s="594"/>
      <c r="EA2" s="594"/>
      <c r="EB2" s="594"/>
      <c r="EC2" s="594"/>
      <c r="ED2" s="594"/>
      <c r="EE2" s="594"/>
      <c r="EF2" s="594"/>
      <c r="EG2" s="594" t="s">
        <v>35</v>
      </c>
      <c r="EH2" s="594"/>
      <c r="EI2" s="594"/>
      <c r="EJ2" s="594"/>
      <c r="EK2" s="594"/>
      <c r="EL2" s="594"/>
      <c r="EM2" s="594"/>
      <c r="EN2" s="594"/>
      <c r="EO2" s="594" t="s">
        <v>35</v>
      </c>
      <c r="EP2" s="594"/>
      <c r="EQ2" s="594"/>
      <c r="ER2" s="594"/>
      <c r="ES2" s="594"/>
      <c r="ET2" s="594"/>
      <c r="EU2" s="594"/>
      <c r="EV2" s="594"/>
      <c r="EW2" s="594" t="s">
        <v>35</v>
      </c>
      <c r="EX2" s="594"/>
      <c r="EY2" s="594"/>
      <c r="EZ2" s="594"/>
      <c r="FA2" s="594"/>
      <c r="FB2" s="594"/>
      <c r="FC2" s="594"/>
      <c r="FD2" s="594"/>
      <c r="FE2" s="594" t="s">
        <v>35</v>
      </c>
      <c r="FF2" s="594"/>
      <c r="FG2" s="594"/>
      <c r="FH2" s="594"/>
      <c r="FI2" s="594"/>
      <c r="FJ2" s="594"/>
      <c r="FK2" s="594"/>
      <c r="FL2" s="594"/>
      <c r="FM2" s="594" t="s">
        <v>35</v>
      </c>
      <c r="FN2" s="594"/>
      <c r="FO2" s="594"/>
      <c r="FP2" s="594"/>
      <c r="FQ2" s="594"/>
      <c r="FR2" s="594"/>
      <c r="FS2" s="594"/>
      <c r="FT2" s="594"/>
      <c r="FU2" s="594" t="s">
        <v>35</v>
      </c>
      <c r="FV2" s="594"/>
      <c r="FW2" s="594"/>
      <c r="FX2" s="594"/>
      <c r="FY2" s="594"/>
      <c r="FZ2" s="594"/>
      <c r="GA2" s="594"/>
      <c r="GB2" s="594"/>
      <c r="GC2" s="594" t="s">
        <v>35</v>
      </c>
      <c r="GD2" s="594"/>
      <c r="GE2" s="594"/>
      <c r="GF2" s="594"/>
      <c r="GG2" s="594"/>
      <c r="GH2" s="594"/>
      <c r="GI2" s="594"/>
      <c r="GJ2" s="594"/>
      <c r="GK2" s="594" t="s">
        <v>35</v>
      </c>
      <c r="GL2" s="594"/>
      <c r="GM2" s="594"/>
      <c r="GN2" s="594"/>
      <c r="GO2" s="594"/>
      <c r="GP2" s="594"/>
      <c r="GQ2" s="594"/>
      <c r="GR2" s="594"/>
      <c r="GS2" s="594" t="s">
        <v>35</v>
      </c>
      <c r="GT2" s="594"/>
      <c r="GU2" s="594"/>
      <c r="GV2" s="594"/>
      <c r="GW2" s="594"/>
      <c r="GX2" s="594"/>
      <c r="GY2" s="594"/>
      <c r="GZ2" s="594"/>
      <c r="HA2" s="594" t="s">
        <v>35</v>
      </c>
      <c r="HB2" s="594"/>
      <c r="HC2" s="594"/>
      <c r="HD2" s="594"/>
      <c r="HE2" s="594"/>
      <c r="HF2" s="594"/>
      <c r="HG2" s="594"/>
      <c r="HH2" s="594"/>
      <c r="HI2" s="594" t="s">
        <v>35</v>
      </c>
      <c r="HJ2" s="594"/>
      <c r="HK2" s="594"/>
      <c r="HL2" s="594"/>
      <c r="HM2" s="594"/>
      <c r="HN2" s="594"/>
      <c r="HO2" s="594"/>
      <c r="HP2" s="594"/>
      <c r="HQ2" s="594" t="s">
        <v>35</v>
      </c>
      <c r="HR2" s="594"/>
      <c r="HS2" s="594"/>
      <c r="HT2" s="594"/>
      <c r="HU2" s="594"/>
      <c r="HV2" s="594"/>
      <c r="HW2" s="594"/>
      <c r="HX2" s="594"/>
      <c r="HY2" s="594" t="s">
        <v>35</v>
      </c>
      <c r="HZ2" s="594"/>
      <c r="IA2" s="594"/>
      <c r="IB2" s="594"/>
      <c r="IC2" s="594"/>
      <c r="ID2" s="594"/>
      <c r="IE2" s="594"/>
      <c r="IF2" s="594"/>
      <c r="IG2" s="594" t="s">
        <v>35</v>
      </c>
      <c r="IH2" s="594"/>
      <c r="II2" s="594"/>
      <c r="IJ2" s="594"/>
      <c r="IK2" s="594"/>
      <c r="IL2" s="594"/>
      <c r="IM2" s="594"/>
      <c r="IN2" s="594"/>
      <c r="IO2" s="594" t="s">
        <v>35</v>
      </c>
      <c r="IP2" s="594"/>
      <c r="IQ2" s="594"/>
      <c r="IR2" s="594"/>
      <c r="IS2" s="594"/>
      <c r="IT2" s="594"/>
      <c r="IU2" s="594"/>
      <c r="IV2" s="594"/>
    </row>
    <row r="4" spans="1:8" ht="21.75">
      <c r="A4" s="617" t="s">
        <v>5</v>
      </c>
      <c r="B4" s="612" t="s">
        <v>0</v>
      </c>
      <c r="C4" s="612" t="s">
        <v>1</v>
      </c>
      <c r="D4" s="612" t="s">
        <v>2</v>
      </c>
      <c r="E4" s="612" t="s">
        <v>20</v>
      </c>
      <c r="F4" s="614" t="s">
        <v>16</v>
      </c>
      <c r="G4" s="615"/>
      <c r="H4" s="612" t="s">
        <v>18</v>
      </c>
    </row>
    <row r="5" spans="1:8" ht="21.75">
      <c r="A5" s="618"/>
      <c r="B5" s="613"/>
      <c r="C5" s="613"/>
      <c r="D5" s="613"/>
      <c r="E5" s="613"/>
      <c r="F5" s="59" t="s">
        <v>21</v>
      </c>
      <c r="G5" s="59" t="s">
        <v>22</v>
      </c>
      <c r="H5" s="613"/>
    </row>
    <row r="6" spans="1:11" s="62" customFormat="1" ht="21.75">
      <c r="A6" s="60" t="s">
        <v>8</v>
      </c>
      <c r="B6" s="35">
        <v>905500</v>
      </c>
      <c r="C6" s="35">
        <v>568900</v>
      </c>
      <c r="D6" s="35">
        <v>716900</v>
      </c>
      <c r="E6" s="35">
        <v>580300</v>
      </c>
      <c r="F6" s="35">
        <v>189500</v>
      </c>
      <c r="G6" s="34">
        <v>110500</v>
      </c>
      <c r="H6" s="34">
        <f>SUM(B6:G6)</f>
        <v>3071600</v>
      </c>
      <c r="J6" s="63"/>
      <c r="K6" s="63"/>
    </row>
    <row r="7" spans="1:8" ht="21.75">
      <c r="A7" s="29" t="s">
        <v>23</v>
      </c>
      <c r="B7" s="14">
        <v>141453.26</v>
      </c>
      <c r="C7" s="14">
        <v>123060.1</v>
      </c>
      <c r="D7" s="14">
        <v>90707.2</v>
      </c>
      <c r="E7" s="14"/>
      <c r="F7" s="14">
        <v>2700</v>
      </c>
      <c r="G7" s="14">
        <v>15851.4</v>
      </c>
      <c r="H7" s="35">
        <f>SUM(B7:G7)</f>
        <v>373771.96</v>
      </c>
    </row>
    <row r="8" spans="1:8" ht="21.75">
      <c r="A8" s="26" t="s">
        <v>24</v>
      </c>
      <c r="B8" s="8">
        <v>28105.5</v>
      </c>
      <c r="C8" s="8">
        <v>7236.44</v>
      </c>
      <c r="D8" s="8">
        <v>16686</v>
      </c>
      <c r="E8" s="8">
        <v>37625</v>
      </c>
      <c r="F8" s="8"/>
      <c r="G8" s="8">
        <v>14000</v>
      </c>
      <c r="H8" s="35">
        <f>SUM(B8:G8)</f>
        <v>103652.94</v>
      </c>
    </row>
    <row r="9" spans="1:8" ht="21.75">
      <c r="A9" s="27" t="s">
        <v>25</v>
      </c>
      <c r="B9" s="10">
        <v>117950.8</v>
      </c>
      <c r="C9" s="10">
        <v>76605.02</v>
      </c>
      <c r="D9" s="10">
        <v>98905.53</v>
      </c>
      <c r="E9" s="10">
        <v>10875</v>
      </c>
      <c r="F9" s="10">
        <v>186319.78</v>
      </c>
      <c r="G9" s="10"/>
      <c r="H9" s="36">
        <f>SUM(B9:G9)</f>
        <v>490656.13</v>
      </c>
    </row>
    <row r="10" spans="1:8" ht="21.75">
      <c r="A10" s="21" t="s">
        <v>163</v>
      </c>
      <c r="B10" s="12">
        <f aca="true" t="shared" si="0" ref="B10:G10">SUM(B7:B9)</f>
        <v>287509.56</v>
      </c>
      <c r="C10" s="12">
        <f t="shared" si="0"/>
        <v>206901.56</v>
      </c>
      <c r="D10" s="12">
        <f t="shared" si="0"/>
        <v>206298.72999999998</v>
      </c>
      <c r="E10" s="12">
        <f t="shared" si="0"/>
        <v>48500</v>
      </c>
      <c r="F10" s="12">
        <f t="shared" si="0"/>
        <v>189019.78</v>
      </c>
      <c r="G10" s="12">
        <f t="shared" si="0"/>
        <v>29851.4</v>
      </c>
      <c r="H10" s="12">
        <f>SUM(H7:H9)</f>
        <v>968081.03</v>
      </c>
    </row>
    <row r="11" spans="1:11" s="62" customFormat="1" ht="21.75">
      <c r="A11" s="65" t="s">
        <v>26</v>
      </c>
      <c r="B11" s="66">
        <f>SUM(B6-B10)</f>
        <v>617990.44</v>
      </c>
      <c r="C11" s="66">
        <f aca="true" t="shared" si="1" ref="C11:H11">SUM(C6-C10)</f>
        <v>361998.44</v>
      </c>
      <c r="D11" s="66">
        <f t="shared" si="1"/>
        <v>510601.27</v>
      </c>
      <c r="E11" s="66">
        <f t="shared" si="1"/>
        <v>531800</v>
      </c>
      <c r="F11" s="66">
        <f t="shared" si="1"/>
        <v>480.22000000000116</v>
      </c>
      <c r="G11" s="66">
        <f t="shared" si="1"/>
        <v>80648.6</v>
      </c>
      <c r="H11" s="66">
        <f t="shared" si="1"/>
        <v>2103518.9699999997</v>
      </c>
      <c r="J11" s="63"/>
      <c r="K11" s="63"/>
    </row>
    <row r="13" spans="1:2" ht="21.75">
      <c r="A13" s="628" t="s">
        <v>29</v>
      </c>
      <c r="B13" s="33" t="s">
        <v>335</v>
      </c>
    </row>
    <row r="14" ht="21.75">
      <c r="B14" s="33" t="s">
        <v>336</v>
      </c>
    </row>
    <row r="15" ht="21.75">
      <c r="B15" s="33" t="s">
        <v>337</v>
      </c>
    </row>
    <row r="18" ht="24" customHeight="1">
      <c r="B18" s="545"/>
    </row>
    <row r="19" ht="21.75">
      <c r="B19" s="545"/>
    </row>
    <row r="20" ht="21.75">
      <c r="B20" s="545"/>
    </row>
    <row r="21" ht="21.75">
      <c r="B21" s="545"/>
    </row>
    <row r="39" spans="1:8" ht="21.75">
      <c r="A39" s="616" t="s">
        <v>19</v>
      </c>
      <c r="B39" s="616"/>
      <c r="C39" s="616"/>
      <c r="D39" s="616"/>
      <c r="E39" s="616"/>
      <c r="F39" s="616"/>
      <c r="G39" s="616"/>
      <c r="H39" s="616"/>
    </row>
    <row r="40" spans="1:8" ht="21.75">
      <c r="A40" s="616" t="s">
        <v>54</v>
      </c>
      <c r="B40" s="616"/>
      <c r="C40" s="616"/>
      <c r="D40" s="616"/>
      <c r="E40" s="616"/>
      <c r="F40" s="616"/>
      <c r="G40" s="616"/>
      <c r="H40" s="616"/>
    </row>
    <row r="41" spans="1:8" ht="21.75">
      <c r="A41" s="616" t="s">
        <v>49</v>
      </c>
      <c r="B41" s="616"/>
      <c r="C41" s="616"/>
      <c r="D41" s="616"/>
      <c r="E41" s="616"/>
      <c r="F41" s="616"/>
      <c r="G41" s="616"/>
      <c r="H41" s="616"/>
    </row>
    <row r="43" spans="1:8" ht="21.75">
      <c r="A43" s="54" t="s">
        <v>5</v>
      </c>
      <c r="B43" s="55" t="s">
        <v>0</v>
      </c>
      <c r="C43" s="56" t="s">
        <v>1</v>
      </c>
      <c r="D43" s="55" t="s">
        <v>2</v>
      </c>
      <c r="E43" s="56" t="s">
        <v>20</v>
      </c>
      <c r="F43" s="614" t="s">
        <v>16</v>
      </c>
      <c r="G43" s="615"/>
      <c r="H43" s="55" t="s">
        <v>18</v>
      </c>
    </row>
    <row r="44" spans="1:8" ht="21.75">
      <c r="A44" s="57"/>
      <c r="B44" s="46"/>
      <c r="C44" s="58"/>
      <c r="D44" s="46"/>
      <c r="E44" s="58"/>
      <c r="F44" s="59" t="s">
        <v>21</v>
      </c>
      <c r="G44" s="59" t="s">
        <v>22</v>
      </c>
      <c r="H44" s="46"/>
    </row>
    <row r="45" spans="1:8" ht="21.75">
      <c r="A45" s="60" t="s">
        <v>8</v>
      </c>
      <c r="B45" s="61"/>
      <c r="C45" s="67"/>
      <c r="D45" s="61"/>
      <c r="E45" s="67"/>
      <c r="F45" s="68"/>
      <c r="G45" s="68"/>
      <c r="H45" s="61"/>
    </row>
    <row r="46" spans="1:8" ht="21.75">
      <c r="A46" s="29" t="s">
        <v>23</v>
      </c>
      <c r="B46" s="38"/>
      <c r="C46" s="38"/>
      <c r="D46" s="38"/>
      <c r="E46" s="38"/>
      <c r="F46" s="38"/>
      <c r="G46" s="38"/>
      <c r="H46" s="64"/>
    </row>
    <row r="47" spans="1:8" ht="21.75">
      <c r="A47" s="26" t="s">
        <v>24</v>
      </c>
      <c r="B47" s="35"/>
      <c r="C47" s="35"/>
      <c r="D47" s="35"/>
      <c r="E47" s="35"/>
      <c r="F47" s="35"/>
      <c r="G47" s="35"/>
      <c r="H47" s="64"/>
    </row>
    <row r="48" spans="1:8" ht="21.75">
      <c r="A48" s="27" t="s">
        <v>25</v>
      </c>
      <c r="B48" s="36"/>
      <c r="C48" s="36"/>
      <c r="D48" s="36"/>
      <c r="E48" s="36"/>
      <c r="F48" s="36"/>
      <c r="G48" s="36"/>
      <c r="H48" s="69"/>
    </row>
    <row r="49" spans="1:8" ht="21.75">
      <c r="A49" s="21" t="s">
        <v>18</v>
      </c>
      <c r="B49" s="70"/>
      <c r="C49" s="70"/>
      <c r="D49" s="70"/>
      <c r="E49" s="70"/>
      <c r="F49" s="70"/>
      <c r="G49" s="70"/>
      <c r="H49" s="71"/>
    </row>
    <row r="50" spans="1:11" s="62" customFormat="1" ht="21.75">
      <c r="A50" s="65" t="s">
        <v>26</v>
      </c>
      <c r="B50" s="72"/>
      <c r="C50" s="72"/>
      <c r="D50" s="72"/>
      <c r="E50" s="72"/>
      <c r="F50" s="72"/>
      <c r="G50" s="72"/>
      <c r="H50" s="72"/>
      <c r="J50" s="63"/>
      <c r="K50" s="63"/>
    </row>
    <row r="69" spans="1:8" ht="21.75">
      <c r="A69" s="616" t="s">
        <v>55</v>
      </c>
      <c r="B69" s="616"/>
      <c r="C69" s="616"/>
      <c r="D69" s="616"/>
      <c r="E69" s="616"/>
      <c r="F69" s="616"/>
      <c r="G69" s="616"/>
      <c r="H69" s="616"/>
    </row>
    <row r="70" spans="1:11" ht="21.75">
      <c r="A70" s="619" t="s">
        <v>53</v>
      </c>
      <c r="B70" s="616"/>
      <c r="C70" s="616"/>
      <c r="D70" s="616"/>
      <c r="E70" s="616"/>
      <c r="F70" s="616"/>
      <c r="G70" s="616"/>
      <c r="H70" s="616"/>
      <c r="K70" s="33">
        <v>128372</v>
      </c>
    </row>
    <row r="71" ht="21.75">
      <c r="K71" s="33">
        <v>17839</v>
      </c>
    </row>
    <row r="72" spans="1:11" ht="21.75">
      <c r="A72" s="54" t="s">
        <v>5</v>
      </c>
      <c r="B72" s="55" t="s">
        <v>0</v>
      </c>
      <c r="C72" s="56" t="s">
        <v>1</v>
      </c>
      <c r="D72" s="55" t="s">
        <v>2</v>
      </c>
      <c r="E72" s="56" t="s">
        <v>20</v>
      </c>
      <c r="F72" s="614" t="s">
        <v>16</v>
      </c>
      <c r="G72" s="615"/>
      <c r="H72" s="55" t="s">
        <v>18</v>
      </c>
      <c r="K72" s="33">
        <v>30500</v>
      </c>
    </row>
    <row r="73" spans="1:11" ht="21.75">
      <c r="A73" s="57"/>
      <c r="B73" s="46"/>
      <c r="C73" s="58"/>
      <c r="D73" s="46"/>
      <c r="E73" s="58"/>
      <c r="F73" s="59" t="s">
        <v>21</v>
      </c>
      <c r="G73" s="59" t="s">
        <v>22</v>
      </c>
      <c r="H73" s="46"/>
      <c r="K73" s="33">
        <v>23175</v>
      </c>
    </row>
    <row r="74" spans="1:11" ht="21.75">
      <c r="A74" s="60" t="s">
        <v>8</v>
      </c>
      <c r="B74" s="61"/>
      <c r="C74" s="67"/>
      <c r="D74" s="61"/>
      <c r="E74" s="67"/>
      <c r="F74" s="68"/>
      <c r="G74" s="68"/>
      <c r="H74" s="61"/>
      <c r="J74" s="33">
        <v>76693.32</v>
      </c>
      <c r="K74" s="33">
        <v>1471</v>
      </c>
    </row>
    <row r="75" spans="1:11" ht="21.75">
      <c r="A75" s="29" t="s">
        <v>23</v>
      </c>
      <c r="B75" s="14"/>
      <c r="C75" s="14"/>
      <c r="D75" s="14"/>
      <c r="E75" s="14"/>
      <c r="F75" s="8"/>
      <c r="G75" s="14"/>
      <c r="H75" s="73"/>
      <c r="J75" s="33">
        <v>10145</v>
      </c>
      <c r="K75" s="33">
        <v>34851.25</v>
      </c>
    </row>
    <row r="76" spans="1:11" ht="21.75">
      <c r="A76" s="26" t="s">
        <v>24</v>
      </c>
      <c r="B76" s="8"/>
      <c r="C76" s="8"/>
      <c r="D76" s="8"/>
      <c r="E76" s="8"/>
      <c r="F76" s="8"/>
      <c r="G76" s="8"/>
      <c r="H76" s="73"/>
      <c r="J76" s="33">
        <v>14647.6</v>
      </c>
      <c r="K76" s="33">
        <f>SUM(K70:K75)</f>
        <v>236208.25</v>
      </c>
    </row>
    <row r="77" spans="1:10" ht="21.75">
      <c r="A77" s="27" t="s">
        <v>25</v>
      </c>
      <c r="B77" s="10"/>
      <c r="C77" s="10"/>
      <c r="D77" s="10"/>
      <c r="E77" s="10"/>
      <c r="F77" s="39"/>
      <c r="G77" s="10"/>
      <c r="H77" s="74"/>
      <c r="J77" s="33">
        <v>1236</v>
      </c>
    </row>
    <row r="78" spans="1:10" ht="21.75">
      <c r="A78" s="21" t="s">
        <v>18</v>
      </c>
      <c r="B78" s="12"/>
      <c r="C78" s="12"/>
      <c r="D78" s="12"/>
      <c r="E78" s="12"/>
      <c r="F78" s="12"/>
      <c r="G78" s="12"/>
      <c r="H78" s="12"/>
      <c r="I78" s="22">
        <f>SUM(H75:H77)</f>
        <v>0</v>
      </c>
      <c r="J78" s="33">
        <v>1000</v>
      </c>
    </row>
    <row r="79" spans="1:10" ht="21.75">
      <c r="A79" s="75" t="s">
        <v>26</v>
      </c>
      <c r="B79" s="66"/>
      <c r="C79" s="66"/>
      <c r="D79" s="66"/>
      <c r="E79" s="66"/>
      <c r="F79" s="66"/>
      <c r="G79" s="66"/>
      <c r="H79" s="66"/>
      <c r="J79" s="33">
        <f>SUM(J74:J78)</f>
        <v>103721.92000000001</v>
      </c>
    </row>
    <row r="80" ht="21.75">
      <c r="J80" s="33" t="s">
        <v>6</v>
      </c>
    </row>
    <row r="81" spans="9:10" ht="21.75">
      <c r="I81" s="5" t="s">
        <v>6</v>
      </c>
      <c r="J81" s="33" t="s">
        <v>6</v>
      </c>
    </row>
    <row r="82" spans="9:10" ht="21.75">
      <c r="I82" s="5" t="s">
        <v>6</v>
      </c>
      <c r="J82" s="33" t="s">
        <v>6</v>
      </c>
    </row>
    <row r="100" spans="1:10" ht="21.75">
      <c r="A100" s="616" t="s">
        <v>55</v>
      </c>
      <c r="B100" s="616"/>
      <c r="C100" s="616"/>
      <c r="D100" s="616"/>
      <c r="E100" s="616"/>
      <c r="F100" s="616"/>
      <c r="G100" s="616"/>
      <c r="H100" s="616"/>
      <c r="J100" s="33" t="e">
        <f>SUM(#REF!)</f>
        <v>#REF!</v>
      </c>
    </row>
    <row r="101" spans="1:8" ht="21.75">
      <c r="A101" s="619"/>
      <c r="B101" s="616"/>
      <c r="C101" s="616"/>
      <c r="D101" s="616"/>
      <c r="E101" s="616"/>
      <c r="F101" s="616"/>
      <c r="G101" s="616"/>
      <c r="H101" s="616"/>
    </row>
    <row r="102" ht="21.75">
      <c r="K102" s="33">
        <f>SUM(K100:K101)</f>
        <v>0</v>
      </c>
    </row>
    <row r="103" spans="1:10" ht="21.75">
      <c r="A103" s="54" t="s">
        <v>5</v>
      </c>
      <c r="B103" s="55" t="s">
        <v>0</v>
      </c>
      <c r="C103" s="56" t="s">
        <v>1</v>
      </c>
      <c r="D103" s="55" t="s">
        <v>2</v>
      </c>
      <c r="E103" s="56" t="s">
        <v>20</v>
      </c>
      <c r="F103" s="614" t="s">
        <v>16</v>
      </c>
      <c r="G103" s="615"/>
      <c r="H103" s="55" t="s">
        <v>18</v>
      </c>
      <c r="J103" s="33">
        <v>75151.76</v>
      </c>
    </row>
    <row r="104" spans="1:10" ht="21.75">
      <c r="A104" s="57"/>
      <c r="B104" s="46"/>
      <c r="C104" s="58"/>
      <c r="D104" s="46"/>
      <c r="E104" s="58"/>
      <c r="F104" s="59" t="s">
        <v>21</v>
      </c>
      <c r="G104" s="59" t="s">
        <v>22</v>
      </c>
      <c r="H104" s="46"/>
      <c r="J104" s="33">
        <v>3686.85</v>
      </c>
    </row>
    <row r="105" spans="1:10" ht="21.75">
      <c r="A105" s="60" t="s">
        <v>8</v>
      </c>
      <c r="B105" s="61"/>
      <c r="C105" s="67"/>
      <c r="D105" s="61"/>
      <c r="E105" s="67"/>
      <c r="F105" s="68"/>
      <c r="G105" s="68"/>
      <c r="H105" s="61"/>
      <c r="J105" s="33">
        <v>12553.1</v>
      </c>
    </row>
    <row r="106" spans="1:10" ht="21.75">
      <c r="A106" s="29" t="s">
        <v>23</v>
      </c>
      <c r="B106" s="14"/>
      <c r="C106" s="14"/>
      <c r="D106" s="14"/>
      <c r="E106" s="14"/>
      <c r="F106" s="8"/>
      <c r="G106" s="14"/>
      <c r="H106" s="64"/>
      <c r="J106" s="33">
        <v>15894.7</v>
      </c>
    </row>
    <row r="107" spans="1:10" ht="21.75">
      <c r="A107" s="26" t="s">
        <v>24</v>
      </c>
      <c r="B107" s="8"/>
      <c r="C107" s="8"/>
      <c r="D107" s="8"/>
      <c r="E107" s="8"/>
      <c r="F107" s="8"/>
      <c r="G107" s="8"/>
      <c r="H107" s="64"/>
      <c r="J107" s="33">
        <v>38443.41</v>
      </c>
    </row>
    <row r="108" spans="1:10" ht="21.75">
      <c r="A108" s="27" t="s">
        <v>25</v>
      </c>
      <c r="B108" s="10"/>
      <c r="C108" s="10"/>
      <c r="D108" s="10"/>
      <c r="E108" s="10"/>
      <c r="F108" s="39"/>
      <c r="G108" s="10"/>
      <c r="H108" s="64"/>
      <c r="J108" s="33">
        <f>SUM(J103:J107)</f>
        <v>145729.82</v>
      </c>
    </row>
    <row r="109" spans="1:8" ht="21.75">
      <c r="A109" s="21" t="s">
        <v>18</v>
      </c>
      <c r="B109" s="12"/>
      <c r="C109" s="12"/>
      <c r="D109" s="12"/>
      <c r="E109" s="12"/>
      <c r="F109" s="12"/>
      <c r="G109" s="12"/>
      <c r="H109" s="76"/>
    </row>
    <row r="110" spans="1:8" ht="21.75">
      <c r="A110" s="75" t="s">
        <v>26</v>
      </c>
      <c r="B110" s="66"/>
      <c r="C110" s="66"/>
      <c r="D110" s="66"/>
      <c r="E110" s="66"/>
      <c r="F110" s="66"/>
      <c r="G110" s="66"/>
      <c r="H110" s="66"/>
    </row>
  </sheetData>
  <sheetProtection/>
  <mergeCells count="50">
    <mergeCell ref="A100:H100"/>
    <mergeCell ref="A39:H39"/>
    <mergeCell ref="A40:H40"/>
    <mergeCell ref="A101:H101"/>
    <mergeCell ref="F103:G103"/>
    <mergeCell ref="A41:H41"/>
    <mergeCell ref="F43:G43"/>
    <mergeCell ref="A69:H69"/>
    <mergeCell ref="A70:H70"/>
    <mergeCell ref="F72:G72"/>
    <mergeCell ref="F4:G4"/>
    <mergeCell ref="Y2:AF2"/>
    <mergeCell ref="A1:H1"/>
    <mergeCell ref="A2:H2"/>
    <mergeCell ref="H4:H5"/>
    <mergeCell ref="A4:A5"/>
    <mergeCell ref="B4:B5"/>
    <mergeCell ref="C4:C5"/>
    <mergeCell ref="AG2:AN2"/>
    <mergeCell ref="AO2:AV2"/>
    <mergeCell ref="AW2:BD2"/>
    <mergeCell ref="BE2:BL2"/>
    <mergeCell ref="I2:P2"/>
    <mergeCell ref="Q2:X2"/>
    <mergeCell ref="DI2:DP2"/>
    <mergeCell ref="DQ2:DX2"/>
    <mergeCell ref="DY2:EF2"/>
    <mergeCell ref="EG2:EN2"/>
    <mergeCell ref="EO2:EV2"/>
    <mergeCell ref="BM2:BT2"/>
    <mergeCell ref="BU2:CB2"/>
    <mergeCell ref="CC2:CJ2"/>
    <mergeCell ref="CK2:CR2"/>
    <mergeCell ref="IG2:IN2"/>
    <mergeCell ref="IO2:IV2"/>
    <mergeCell ref="GS2:GZ2"/>
    <mergeCell ref="HA2:HH2"/>
    <mergeCell ref="HI2:HP2"/>
    <mergeCell ref="HQ2:HX2"/>
    <mergeCell ref="HY2:IF2"/>
    <mergeCell ref="D4:D5"/>
    <mergeCell ref="E4:E5"/>
    <mergeCell ref="FM2:FT2"/>
    <mergeCell ref="FU2:GB2"/>
    <mergeCell ref="GC2:GJ2"/>
    <mergeCell ref="GK2:GR2"/>
    <mergeCell ref="CS2:CZ2"/>
    <mergeCell ref="EW2:FD2"/>
    <mergeCell ref="FE2:FL2"/>
    <mergeCell ref="DA2:DH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Khoneaen University</dc:creator>
  <cp:keywords/>
  <dc:description/>
  <cp:lastModifiedBy>USER</cp:lastModifiedBy>
  <cp:lastPrinted>2017-02-15T06:25:22Z</cp:lastPrinted>
  <dcterms:created xsi:type="dcterms:W3CDTF">2009-04-29T04:05:39Z</dcterms:created>
  <dcterms:modified xsi:type="dcterms:W3CDTF">2017-02-15T06:33:21Z</dcterms:modified>
  <cp:category/>
  <cp:version/>
  <cp:contentType/>
  <cp:contentStatus/>
</cp:coreProperties>
</file>